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rom\Downloads\"/>
    </mc:Choice>
  </mc:AlternateContent>
  <xr:revisionPtr revIDLastSave="0" documentId="8_{1996B98B-FE5C-45DF-AA01-3DAE2B6084CD}" xr6:coauthVersionLast="46" xr6:coauthVersionMax="46" xr10:uidLastSave="{00000000-0000-0000-0000-000000000000}"/>
  <bookViews>
    <workbookView xWindow="16890" yWindow="1035" windowWidth="21600" windowHeight="11835" tabRatio="910" activeTab="3" xr2:uid="{3FE09363-13FE-4248-8308-0651C09A451A}"/>
  </bookViews>
  <sheets>
    <sheet name="1.Utilisations" sheetId="2" r:id="rId1"/>
    <sheet name="2.Bénéfices" sheetId="7" r:id="rId2"/>
    <sheet name="3.Risques" sheetId="1" r:id="rId3"/>
    <sheet name="4.Maitrise" sheetId="9" r:id="rId4"/>
    <sheet name="5.BR" sheetId="8" r:id="rId5"/>
    <sheet name="C.VLD.SFT" sheetId="4" r:id="rId6"/>
    <sheet name="A.Reglages" sheetId="11" r:id="rId7"/>
    <sheet name="B.Critères" sheetId="5" r:id="rId8"/>
  </sheets>
  <definedNames>
    <definedName name="_xlnm._FilterDatabase" localSheetId="0" hidden="1">'1.Utilisations'!$A$5:$E$9</definedName>
    <definedName name="_xlnm._FilterDatabase" localSheetId="1" hidden="1">'2.Bénéfices'!$A$5:$L$8</definedName>
    <definedName name="_xlnm._FilterDatabase" localSheetId="2" hidden="1">'3.Risques'!$A$4:$O$7</definedName>
    <definedName name="_xlnm._FilterDatabase" localSheetId="3" hidden="1">'4.Maitrise'!$A$8:$R$11</definedName>
    <definedName name="_xlnm._FilterDatabase" localSheetId="4" hidden="1">'5.BR'!$A$17:$M$17</definedName>
    <definedName name="_xlnm._FilterDatabase" localSheetId="5" hidden="1">'C.VLD.SFT'!$A$1:$J$20</definedName>
    <definedName name="_xlnm.Print_Area" localSheetId="1">'2.Bénéfices'!$A$5:$L$8</definedName>
    <definedName name="_xlnm.Print_Area" localSheetId="2">'3.Risques'!$A$1:$N$7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9" l="1"/>
  <c r="V10" i="9"/>
  <c r="V11" i="9"/>
  <c r="V12" i="9"/>
  <c r="V9" i="9"/>
  <c r="Y10" i="9"/>
  <c r="AB65" i="5"/>
  <c r="AB64" i="5"/>
  <c r="AB63" i="5"/>
  <c r="AB62" i="5"/>
  <c r="AB61" i="5"/>
  <c r="AB60" i="5"/>
  <c r="AB59" i="5"/>
  <c r="X58" i="5"/>
  <c r="U58" i="5"/>
  <c r="W18" i="8" l="1"/>
  <c r="U18" i="8"/>
  <c r="P18" i="8"/>
  <c r="R18" i="8"/>
  <c r="J18" i="8" l="1"/>
  <c r="Q18" i="8" s="1"/>
  <c r="T5" i="8"/>
  <c r="W9" i="9"/>
  <c r="T9" i="9"/>
  <c r="Q5" i="1"/>
  <c r="U16" i="8"/>
  <c r="U19" i="8"/>
  <c r="J6" i="7"/>
  <c r="F12" i="9"/>
  <c r="N12" i="9"/>
  <c r="T12" i="9"/>
  <c r="U12" i="9" s="1"/>
  <c r="H12" i="9" s="1"/>
  <c r="W12" i="9"/>
  <c r="F10" i="9"/>
  <c r="F11" i="9"/>
  <c r="X12" i="9" l="1"/>
  <c r="Y12" i="9" s="1"/>
  <c r="P12" i="9"/>
  <c r="Q12" i="9" s="1"/>
  <c r="Q7" i="1"/>
  <c r="R7" i="1"/>
  <c r="S7" i="1"/>
  <c r="U7" i="1"/>
  <c r="I7" i="1"/>
  <c r="J7" i="1" s="1"/>
  <c r="L7" i="1"/>
  <c r="T7" i="1" l="1"/>
  <c r="V7" i="1" s="1"/>
  <c r="M7" i="1" s="1"/>
  <c r="N7" i="1" s="1"/>
  <c r="X25" i="5"/>
  <c r="AA58" i="5"/>
  <c r="Z58" i="5"/>
  <c r="Y58" i="5"/>
  <c r="W58" i="5"/>
  <c r="V58" i="5"/>
  <c r="AB43" i="5"/>
  <c r="AB42" i="5"/>
  <c r="AB41" i="5"/>
  <c r="AB40" i="5"/>
  <c r="AB39" i="5"/>
  <c r="AB38" i="5"/>
  <c r="AB37" i="5"/>
  <c r="U36" i="5"/>
  <c r="AA36" i="5"/>
  <c r="Z36" i="5"/>
  <c r="Y36" i="5"/>
  <c r="X36" i="5"/>
  <c r="W36" i="5"/>
  <c r="V36" i="5"/>
  <c r="AB32" i="5"/>
  <c r="AB31" i="5"/>
  <c r="AB30" i="5"/>
  <c r="AB29" i="5"/>
  <c r="AB28" i="5"/>
  <c r="AB27" i="5"/>
  <c r="AB26" i="5"/>
  <c r="AA25" i="5"/>
  <c r="Z25" i="5"/>
  <c r="Y25" i="5"/>
  <c r="V25" i="5"/>
  <c r="U25" i="5"/>
  <c r="W25" i="5"/>
  <c r="O6" i="7"/>
  <c r="H7" i="7"/>
  <c r="J7" i="7"/>
  <c r="O7" i="7"/>
  <c r="H8" i="7"/>
  <c r="J8" i="7"/>
  <c r="O8" i="7"/>
  <c r="P7" i="7" l="1"/>
  <c r="K7" i="7" s="1"/>
  <c r="L7" i="7" s="1"/>
  <c r="P8" i="7"/>
  <c r="P19" i="8"/>
  <c r="S19" i="8"/>
  <c r="V19" i="8"/>
  <c r="W19" i="8"/>
  <c r="W16" i="8" s="1"/>
  <c r="U4" i="8"/>
  <c r="U9" i="8"/>
  <c r="T10" i="8"/>
  <c r="J19" i="8" l="1"/>
  <c r="R19" i="8"/>
  <c r="R16" i="8" s="1"/>
  <c r="H6" i="8"/>
  <c r="H9" i="8"/>
  <c r="H7" i="8"/>
  <c r="O19" i="8"/>
  <c r="K8" i="7"/>
  <c r="L8" i="7" s="1"/>
  <c r="Q19" i="8"/>
  <c r="E19" i="8" l="1"/>
  <c r="K19" i="8" s="1"/>
  <c r="V18" i="8"/>
  <c r="F9" i="9"/>
  <c r="U9" i="9" s="1"/>
  <c r="H9" i="9" l="1"/>
  <c r="AG55" i="5"/>
  <c r="AG56" i="5" s="1"/>
  <c r="AG57" i="5" s="1"/>
  <c r="AG58" i="5" s="1"/>
  <c r="AG59" i="5" s="1"/>
  <c r="AG60" i="5" s="1"/>
  <c r="AG61" i="5" s="1"/>
  <c r="AG62" i="5" s="1"/>
  <c r="AG63" i="5" s="1"/>
  <c r="AG35" i="5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" i="5"/>
  <c r="AG6" i="5" s="1"/>
  <c r="AG7" i="5" s="1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L60" i="5"/>
  <c r="U60" i="5" s="1"/>
  <c r="M60" i="5"/>
  <c r="V60" i="5" s="1"/>
  <c r="N60" i="5"/>
  <c r="W60" i="5" s="1"/>
  <c r="O60" i="5"/>
  <c r="X60" i="5" s="1"/>
  <c r="P60" i="5"/>
  <c r="Y60" i="5" s="1"/>
  <c r="Q60" i="5"/>
  <c r="R60" i="5"/>
  <c r="AA60" i="5" s="1"/>
  <c r="L61" i="5"/>
  <c r="U61" i="5" s="1"/>
  <c r="M61" i="5"/>
  <c r="V61" i="5" s="1"/>
  <c r="N61" i="5"/>
  <c r="W61" i="5" s="1"/>
  <c r="O61" i="5"/>
  <c r="X61" i="5" s="1"/>
  <c r="P61" i="5"/>
  <c r="Y61" i="5" s="1"/>
  <c r="Q61" i="5"/>
  <c r="R61" i="5"/>
  <c r="AA61" i="5" s="1"/>
  <c r="L62" i="5"/>
  <c r="U62" i="5" s="1"/>
  <c r="M62" i="5"/>
  <c r="V62" i="5" s="1"/>
  <c r="N62" i="5"/>
  <c r="W62" i="5" s="1"/>
  <c r="O62" i="5"/>
  <c r="X62" i="5" s="1"/>
  <c r="P62" i="5"/>
  <c r="Y62" i="5" s="1"/>
  <c r="Q62" i="5"/>
  <c r="R62" i="5"/>
  <c r="AA62" i="5" s="1"/>
  <c r="L63" i="5"/>
  <c r="U63" i="5" s="1"/>
  <c r="M63" i="5"/>
  <c r="V63" i="5" s="1"/>
  <c r="N63" i="5"/>
  <c r="W63" i="5" s="1"/>
  <c r="O63" i="5"/>
  <c r="X63" i="5" s="1"/>
  <c r="P63" i="5"/>
  <c r="Y63" i="5" s="1"/>
  <c r="Q63" i="5"/>
  <c r="R63" i="5"/>
  <c r="AA63" i="5" s="1"/>
  <c r="L64" i="5"/>
  <c r="U64" i="5" s="1"/>
  <c r="M64" i="5"/>
  <c r="V64" i="5" s="1"/>
  <c r="N64" i="5"/>
  <c r="W64" i="5" s="1"/>
  <c r="O64" i="5"/>
  <c r="X64" i="5" s="1"/>
  <c r="P64" i="5"/>
  <c r="Y64" i="5" s="1"/>
  <c r="Q64" i="5"/>
  <c r="R64" i="5"/>
  <c r="AA64" i="5" s="1"/>
  <c r="L65" i="5"/>
  <c r="U65" i="5" s="1"/>
  <c r="M65" i="5"/>
  <c r="V65" i="5" s="1"/>
  <c r="N65" i="5"/>
  <c r="W65" i="5" s="1"/>
  <c r="O65" i="5"/>
  <c r="X65" i="5" s="1"/>
  <c r="P65" i="5"/>
  <c r="Y65" i="5" s="1"/>
  <c r="Q65" i="5"/>
  <c r="R65" i="5"/>
  <c r="AA65" i="5" s="1"/>
  <c r="M59" i="5"/>
  <c r="V59" i="5" s="1"/>
  <c r="N59" i="5"/>
  <c r="W59" i="5" s="1"/>
  <c r="O59" i="5"/>
  <c r="X59" i="5" s="1"/>
  <c r="P59" i="5"/>
  <c r="Y59" i="5" s="1"/>
  <c r="Q59" i="5"/>
  <c r="Z59" i="5" s="1"/>
  <c r="R59" i="5"/>
  <c r="AA59" i="5" s="1"/>
  <c r="L59" i="5"/>
  <c r="U59" i="5" s="1"/>
  <c r="P32" i="5"/>
  <c r="AA32" i="5" s="1"/>
  <c r="O32" i="5"/>
  <c r="Z32" i="5" s="1"/>
  <c r="N32" i="5"/>
  <c r="Y32" i="5" s="1"/>
  <c r="M32" i="5"/>
  <c r="X32" i="5" s="1"/>
  <c r="L32" i="5"/>
  <c r="W32" i="5" s="1"/>
  <c r="K32" i="5"/>
  <c r="V32" i="5" s="1"/>
  <c r="J32" i="5"/>
  <c r="U32" i="5" s="1"/>
  <c r="P31" i="5"/>
  <c r="AA31" i="5" s="1"/>
  <c r="O31" i="5"/>
  <c r="Z31" i="5" s="1"/>
  <c r="N31" i="5"/>
  <c r="Y31" i="5" s="1"/>
  <c r="M31" i="5"/>
  <c r="X31" i="5" s="1"/>
  <c r="L31" i="5"/>
  <c r="W31" i="5" s="1"/>
  <c r="K31" i="5"/>
  <c r="V31" i="5" s="1"/>
  <c r="J31" i="5"/>
  <c r="U31" i="5" s="1"/>
  <c r="P30" i="5"/>
  <c r="AA30" i="5" s="1"/>
  <c r="O30" i="5"/>
  <c r="Z30" i="5" s="1"/>
  <c r="N30" i="5"/>
  <c r="Y30" i="5" s="1"/>
  <c r="M30" i="5"/>
  <c r="X30" i="5" s="1"/>
  <c r="L30" i="5"/>
  <c r="W30" i="5" s="1"/>
  <c r="K30" i="5"/>
  <c r="V30" i="5" s="1"/>
  <c r="J30" i="5"/>
  <c r="U30" i="5" s="1"/>
  <c r="P29" i="5"/>
  <c r="AA29" i="5" s="1"/>
  <c r="O29" i="5"/>
  <c r="Z29" i="5" s="1"/>
  <c r="N29" i="5"/>
  <c r="Y29" i="5" s="1"/>
  <c r="M29" i="5"/>
  <c r="X29" i="5" s="1"/>
  <c r="L29" i="5"/>
  <c r="W29" i="5" s="1"/>
  <c r="K29" i="5"/>
  <c r="V29" i="5" s="1"/>
  <c r="J29" i="5"/>
  <c r="U29" i="5" s="1"/>
  <c r="P28" i="5"/>
  <c r="AA28" i="5" s="1"/>
  <c r="O28" i="5"/>
  <c r="Z28" i="5" s="1"/>
  <c r="N28" i="5"/>
  <c r="Y28" i="5" s="1"/>
  <c r="M28" i="5"/>
  <c r="X28" i="5" s="1"/>
  <c r="L28" i="5"/>
  <c r="W28" i="5" s="1"/>
  <c r="K28" i="5"/>
  <c r="V28" i="5" s="1"/>
  <c r="J28" i="5"/>
  <c r="U28" i="5" s="1"/>
  <c r="P27" i="5"/>
  <c r="AA27" i="5" s="1"/>
  <c r="O27" i="5"/>
  <c r="Z27" i="5" s="1"/>
  <c r="N27" i="5"/>
  <c r="Y27" i="5" s="1"/>
  <c r="M27" i="5"/>
  <c r="X27" i="5" s="1"/>
  <c r="L27" i="5"/>
  <c r="W27" i="5" s="1"/>
  <c r="K27" i="5"/>
  <c r="V27" i="5" s="1"/>
  <c r="J27" i="5"/>
  <c r="U27" i="5" s="1"/>
  <c r="P26" i="5"/>
  <c r="AA26" i="5" s="1"/>
  <c r="O26" i="5"/>
  <c r="Z26" i="5" s="1"/>
  <c r="N26" i="5"/>
  <c r="Y26" i="5" s="1"/>
  <c r="M26" i="5"/>
  <c r="X26" i="5" s="1"/>
  <c r="L26" i="5"/>
  <c r="W26" i="5" s="1"/>
  <c r="K26" i="5"/>
  <c r="V26" i="5" s="1"/>
  <c r="J26" i="5"/>
  <c r="U26" i="5" s="1"/>
  <c r="J42" i="5"/>
  <c r="U42" i="5" s="1"/>
  <c r="K42" i="5"/>
  <c r="V42" i="5" s="1"/>
  <c r="L42" i="5"/>
  <c r="W42" i="5" s="1"/>
  <c r="M42" i="5"/>
  <c r="X42" i="5" s="1"/>
  <c r="N42" i="5"/>
  <c r="Y42" i="5" s="1"/>
  <c r="O42" i="5"/>
  <c r="Z42" i="5" s="1"/>
  <c r="P42" i="5"/>
  <c r="AA42" i="5" s="1"/>
  <c r="J43" i="5"/>
  <c r="U43" i="5" s="1"/>
  <c r="K43" i="5"/>
  <c r="V43" i="5" s="1"/>
  <c r="L43" i="5"/>
  <c r="W43" i="5" s="1"/>
  <c r="M43" i="5"/>
  <c r="X43" i="5" s="1"/>
  <c r="N43" i="5"/>
  <c r="Y43" i="5" s="1"/>
  <c r="O43" i="5"/>
  <c r="Z43" i="5" s="1"/>
  <c r="P43" i="5"/>
  <c r="AA43" i="5" s="1"/>
  <c r="J37" i="5"/>
  <c r="U37" i="5" s="1"/>
  <c r="K37" i="5"/>
  <c r="V37" i="5" s="1"/>
  <c r="J38" i="5"/>
  <c r="U38" i="5" s="1"/>
  <c r="K38" i="5"/>
  <c r="V38" i="5" s="1"/>
  <c r="J39" i="5"/>
  <c r="U39" i="5" s="1"/>
  <c r="K39" i="5"/>
  <c r="V39" i="5" s="1"/>
  <c r="J40" i="5"/>
  <c r="U40" i="5" s="1"/>
  <c r="K40" i="5"/>
  <c r="V40" i="5" s="1"/>
  <c r="J41" i="5"/>
  <c r="U41" i="5" s="1"/>
  <c r="K41" i="5"/>
  <c r="V41" i="5" s="1"/>
  <c r="L38" i="5"/>
  <c r="W38" i="5" s="1"/>
  <c r="M38" i="5"/>
  <c r="X38" i="5" s="1"/>
  <c r="N38" i="5"/>
  <c r="Y38" i="5" s="1"/>
  <c r="O38" i="5"/>
  <c r="Z38" i="5" s="1"/>
  <c r="P38" i="5"/>
  <c r="AA38" i="5" s="1"/>
  <c r="L39" i="5"/>
  <c r="W39" i="5" s="1"/>
  <c r="M39" i="5"/>
  <c r="X39" i="5" s="1"/>
  <c r="N39" i="5"/>
  <c r="Y39" i="5" s="1"/>
  <c r="O39" i="5"/>
  <c r="Z39" i="5" s="1"/>
  <c r="P39" i="5"/>
  <c r="AA39" i="5" s="1"/>
  <c r="L40" i="5"/>
  <c r="W40" i="5" s="1"/>
  <c r="M40" i="5"/>
  <c r="X40" i="5" s="1"/>
  <c r="N40" i="5"/>
  <c r="Y40" i="5" s="1"/>
  <c r="O40" i="5"/>
  <c r="Z40" i="5" s="1"/>
  <c r="P40" i="5"/>
  <c r="AA40" i="5" s="1"/>
  <c r="L41" i="5"/>
  <c r="W41" i="5" s="1"/>
  <c r="M41" i="5"/>
  <c r="X41" i="5" s="1"/>
  <c r="N41" i="5"/>
  <c r="Y41" i="5" s="1"/>
  <c r="O41" i="5"/>
  <c r="Z41" i="5" s="1"/>
  <c r="P41" i="5"/>
  <c r="AA41" i="5" s="1"/>
  <c r="L37" i="5"/>
  <c r="W37" i="5" s="1"/>
  <c r="M37" i="5"/>
  <c r="X37" i="5" s="1"/>
  <c r="N37" i="5"/>
  <c r="Y37" i="5" s="1"/>
  <c r="O37" i="5"/>
  <c r="Z37" i="5" s="1"/>
  <c r="P37" i="5"/>
  <c r="AA37" i="5" s="1"/>
  <c r="H8" i="8" l="1"/>
  <c r="Z64" i="5"/>
  <c r="Z60" i="5"/>
  <c r="Z65" i="5"/>
  <c r="Z61" i="5"/>
  <c r="Z62" i="5"/>
  <c r="Z63" i="5"/>
  <c r="N11" i="9"/>
  <c r="N10" i="9"/>
  <c r="N9" i="9"/>
  <c r="X9" i="9" s="1"/>
  <c r="Y9" i="9" s="1"/>
  <c r="T11" i="9"/>
  <c r="U11" i="9" s="1"/>
  <c r="H11" i="9" s="1"/>
  <c r="W11" i="9"/>
  <c r="T10" i="9"/>
  <c r="U10" i="9" s="1"/>
  <c r="W10" i="9"/>
  <c r="L5" i="1"/>
  <c r="U6" i="1"/>
  <c r="U5" i="1"/>
  <c r="I5" i="1"/>
  <c r="T5" i="1" s="1"/>
  <c r="X11" i="9" l="1"/>
  <c r="Y11" i="9" s="1"/>
  <c r="I3" i="9"/>
  <c r="X10" i="9"/>
  <c r="P10" i="9" s="1"/>
  <c r="P9" i="9"/>
  <c r="H10" i="9"/>
  <c r="B7" i="8"/>
  <c r="P11" i="9"/>
  <c r="Q11" i="9" s="1"/>
  <c r="J5" i="1"/>
  <c r="Q9" i="8" l="1"/>
  <c r="T9" i="8" s="1"/>
  <c r="T11" i="8" s="1"/>
  <c r="Q8" i="8" s="1"/>
  <c r="R10" i="8"/>
  <c r="U10" i="8" s="1"/>
  <c r="U11" i="8" s="1"/>
  <c r="R8" i="8" s="1"/>
  <c r="Q10" i="9"/>
  <c r="Q9" i="9"/>
  <c r="L6" i="1" l="1"/>
  <c r="R5" i="1"/>
  <c r="S5" i="1"/>
  <c r="R6" i="1"/>
  <c r="S6" i="1"/>
  <c r="Q6" i="1"/>
  <c r="S18" i="8" l="1"/>
  <c r="O18" i="8" s="1"/>
  <c r="O16" i="8" s="1"/>
  <c r="T18" i="8" s="1"/>
  <c r="I6" i="1"/>
  <c r="T6" i="1" s="1"/>
  <c r="V6" i="1" s="1"/>
  <c r="H6" i="7"/>
  <c r="P6" i="7" s="1"/>
  <c r="K6" i="7" s="1"/>
  <c r="L6" i="7" s="1"/>
  <c r="I7" i="5"/>
  <c r="I8" i="5"/>
  <c r="I9" i="5"/>
  <c r="I10" i="5"/>
  <c r="I11" i="5"/>
  <c r="I12" i="5"/>
  <c r="I6" i="5"/>
  <c r="K3" i="7" l="1"/>
  <c r="L3" i="7" s="1"/>
  <c r="J6" i="1"/>
  <c r="V5" i="1"/>
  <c r="M5" i="1" s="1"/>
  <c r="N5" i="1" s="1"/>
  <c r="M6" i="7" l="1"/>
  <c r="E18" i="8"/>
  <c r="K18" i="8" s="1"/>
  <c r="L18" i="8" s="1"/>
  <c r="R12" i="9"/>
  <c r="M6" i="1"/>
  <c r="N6" i="1" s="1"/>
  <c r="T19" i="8" l="1"/>
  <c r="L19" i="8" s="1"/>
  <c r="J3" i="9"/>
  <c r="M7" i="7"/>
  <c r="M8" i="7"/>
  <c r="I4" i="9"/>
  <c r="J4" i="9"/>
  <c r="J2" i="9"/>
  <c r="R9" i="9"/>
  <c r="R10" i="9"/>
  <c r="R11" i="9"/>
  <c r="B8" i="8"/>
  <c r="A7" i="8"/>
  <c r="Q4" i="8" l="1"/>
  <c r="T4" i="8" s="1"/>
  <c r="T6" i="8" s="1"/>
  <c r="R5" i="8"/>
  <c r="U5" i="8" s="1"/>
  <c r="U6" i="8" s="1"/>
  <c r="Q7" i="8"/>
  <c r="C9" i="8"/>
  <c r="C7" i="8"/>
  <c r="C8" i="8" s="1"/>
  <c r="A8" i="8"/>
  <c r="R7" i="8" l="1"/>
</calcChain>
</file>

<file path=xl/sharedStrings.xml><?xml version="1.0" encoding="utf-8"?>
<sst xmlns="http://schemas.openxmlformats.org/spreadsheetml/2006/main" count="829" uniqueCount="401">
  <si>
    <t>ID</t>
  </si>
  <si>
    <t>Utilisation prévue</t>
  </si>
  <si>
    <t>P1</t>
  </si>
  <si>
    <t>P2</t>
  </si>
  <si>
    <t>P3</t>
  </si>
  <si>
    <t>P</t>
  </si>
  <si>
    <t>I</t>
  </si>
  <si>
    <t>B</t>
  </si>
  <si>
    <t>NB</t>
  </si>
  <si>
    <t>Clé ?</t>
  </si>
  <si>
    <t>Patient</t>
  </si>
  <si>
    <t>Finalité</t>
  </si>
  <si>
    <t>Utilisateur</t>
  </si>
  <si>
    <t>U3</t>
  </si>
  <si>
    <t>Feuille</t>
  </si>
  <si>
    <t>Bénéfices</t>
  </si>
  <si>
    <t>NI</t>
  </si>
  <si>
    <t>P=P1xP2xP3</t>
  </si>
  <si>
    <t>Revue du code</t>
  </si>
  <si>
    <t>Test</t>
  </si>
  <si>
    <t>100% x 50% x 10% = 5%</t>
  </si>
  <si>
    <t>Auteur</t>
  </si>
  <si>
    <t>Date</t>
  </si>
  <si>
    <t>GPR</t>
  </si>
  <si>
    <t>OK</t>
  </si>
  <si>
    <t>Statut</t>
  </si>
  <si>
    <t>NI [-1, 5]; pas = 0,1</t>
  </si>
  <si>
    <t>Liste de choix ok</t>
  </si>
  <si>
    <t>valeur hors limite rejetée</t>
  </si>
  <si>
    <t>I = 10^2,2 = 158</t>
  </si>
  <si>
    <t>B=PxI</t>
  </si>
  <si>
    <t>B=5%x158=7,9</t>
  </si>
  <si>
    <t>NB=log(B)</t>
  </si>
  <si>
    <t>NB=log(7,9)=0,9</t>
  </si>
  <si>
    <t>Phénomène favorable</t>
  </si>
  <si>
    <t>Incidence positive</t>
  </si>
  <si>
    <t>ID test</t>
  </si>
  <si>
    <t>Analyse des bénéfices</t>
  </si>
  <si>
    <t>Niveau de bénéfice</t>
  </si>
  <si>
    <t>Maximal</t>
  </si>
  <si>
    <t>Souhaitable</t>
  </si>
  <si>
    <t>Moyen</t>
  </si>
  <si>
    <t>Dispensable</t>
  </si>
  <si>
    <t>Négligeable</t>
  </si>
  <si>
    <t>Faible</t>
  </si>
  <si>
    <t>niveau</t>
  </si>
  <si>
    <t>vérification aux limites (5; 4;9; 0; -1)</t>
  </si>
  <si>
    <t>Très élevé</t>
  </si>
  <si>
    <t>Élevé</t>
  </si>
  <si>
    <t>Très faible</t>
  </si>
  <si>
    <t>NBg</t>
  </si>
  <si>
    <t>Bg</t>
  </si>
  <si>
    <t>Environnement</t>
  </si>
  <si>
    <t>Danger</t>
  </si>
  <si>
    <t>Situation dangereuse</t>
  </si>
  <si>
    <t>Dommage</t>
  </si>
  <si>
    <t>NP1</t>
  </si>
  <si>
    <t>NP2</t>
  </si>
  <si>
    <t>NP3</t>
  </si>
  <si>
    <t>Niveau de probabilité</t>
  </si>
  <si>
    <t>NP</t>
  </si>
  <si>
    <t>Systématique</t>
  </si>
  <si>
    <t>Très fréquent</t>
  </si>
  <si>
    <t>Fréquent</t>
  </si>
  <si>
    <t>Peu fréquent</t>
  </si>
  <si>
    <t>Rare</t>
  </si>
  <si>
    <t>Très rare</t>
  </si>
  <si>
    <t>Exceptionnel</t>
  </si>
  <si>
    <t>NG</t>
  </si>
  <si>
    <t>G</t>
  </si>
  <si>
    <t>R</t>
  </si>
  <si>
    <t>NR</t>
  </si>
  <si>
    <t>Niveau de risque</t>
  </si>
  <si>
    <t>Mort</t>
  </si>
  <si>
    <t>Critique</t>
  </si>
  <si>
    <t>Grave</t>
  </si>
  <si>
    <t>Modéré</t>
  </si>
  <si>
    <t>Faible/Gène</t>
  </si>
  <si>
    <t>Très faible/Minime</t>
  </si>
  <si>
    <t>Minime</t>
  </si>
  <si>
    <t>R1</t>
  </si>
  <si>
    <t>R2</t>
  </si>
  <si>
    <t>U1, U2</t>
  </si>
  <si>
    <t>Risques</t>
  </si>
  <si>
    <t>BR</t>
  </si>
  <si>
    <t>Bénéfice/Risque global</t>
  </si>
  <si>
    <t>NRg</t>
  </si>
  <si>
    <t>NBR</t>
  </si>
  <si>
    <t>Rg</t>
  </si>
  <si>
    <t>NBRg</t>
  </si>
  <si>
    <t>Niveau de bénéfice/risque</t>
  </si>
  <si>
    <t>Equivalent</t>
  </si>
  <si>
    <t>Option</t>
  </si>
  <si>
    <t>Description</t>
  </si>
  <si>
    <t>Protection</t>
  </si>
  <si>
    <t>Conception</t>
  </si>
  <si>
    <t>Information</t>
  </si>
  <si>
    <t>Maitrise des risques</t>
  </si>
  <si>
    <t>Accepté ?</t>
  </si>
  <si>
    <t>Vital</t>
  </si>
  <si>
    <t>Nécessaire</t>
  </si>
  <si>
    <t>Seuil</t>
  </si>
  <si>
    <t>Maitrise</t>
  </si>
  <si>
    <t>Utilisation</t>
  </si>
  <si>
    <t>Maitrise ?</t>
  </si>
  <si>
    <t>oui</t>
  </si>
  <si>
    <t>Risque initial</t>
  </si>
  <si>
    <t>Risque résiduel</t>
  </si>
  <si>
    <t>Variable</t>
  </si>
  <si>
    <t>Nom</t>
  </si>
  <si>
    <t>Probabilité</t>
  </si>
  <si>
    <t>Niveau d'Importance d'un bénéfice</t>
  </si>
  <si>
    <t>Importance d'un bénéfice</t>
  </si>
  <si>
    <t>Bénéfice (valeur)</t>
  </si>
  <si>
    <t>I=10^NI</t>
  </si>
  <si>
    <r>
      <t>NP=5-</t>
    </r>
    <r>
      <rPr>
        <b/>
        <sz val="11"/>
        <color theme="1"/>
        <rFont val="Calibri"/>
        <family val="2"/>
      </rPr>
      <t>∑(5-NPi)</t>
    </r>
  </si>
  <si>
    <t>5;4;3 =&gt; 2</t>
  </si>
  <si>
    <t>P=1/10^(5-NP)</t>
  </si>
  <si>
    <t>test : 5; 3; 1; -1; -2; -4</t>
  </si>
  <si>
    <t>produit(P1:P3)</t>
  </si>
  <si>
    <t>10^NI</t>
  </si>
  <si>
    <t>PxI</t>
  </si>
  <si>
    <t>log(B)</t>
  </si>
  <si>
    <t>5-(5-NP1)-(5-N2)-(5-NP3)</t>
  </si>
  <si>
    <t>1/10^(5-NP)</t>
  </si>
  <si>
    <t>Définition des utilisations prévues du dispositif</t>
  </si>
  <si>
    <t>Gravité</t>
  </si>
  <si>
    <t>Niveau de gravité</t>
  </si>
  <si>
    <t>Risque (valeur)</t>
  </si>
  <si>
    <t>Conventions</t>
  </si>
  <si>
    <t>Valeur</t>
  </si>
  <si>
    <t>Tensiomètre connecté TC2000</t>
  </si>
  <si>
    <t>domicile</t>
  </si>
  <si>
    <t>sans antécédent</t>
  </si>
  <si>
    <t>avec antécédent</t>
  </si>
  <si>
    <t>important</t>
  </si>
  <si>
    <t>Indication du niveau de probabilité selon l'onglet "Niveaux"; affiche '&lt;' si inférieur à -1</t>
  </si>
  <si>
    <t>SI(NP&lt;-1; "&lt;"; INDEX(niveaux;6-ARRONDI.INF(NP;0)))</t>
  </si>
  <si>
    <t>SI(NG&lt;-1;"&lt;";INDEX(niveaux;6-ARRONDI.INF(NG;0)))</t>
  </si>
  <si>
    <t>G=10^NG</t>
  </si>
  <si>
    <t>10^NG</t>
  </si>
  <si>
    <t>R=PxG</t>
  </si>
  <si>
    <t>PxG</t>
  </si>
  <si>
    <t>R=1% x 10 = 0,1</t>
  </si>
  <si>
    <t>NR=log(R)</t>
  </si>
  <si>
    <t>log(R)</t>
  </si>
  <si>
    <t>vérif par décrément de 1 de 5 à -1</t>
  </si>
  <si>
    <t>NR=log(0,1)=-1</t>
  </si>
  <si>
    <t>maitrise ?</t>
  </si>
  <si>
    <t>décision de maitriser le risque</t>
  </si>
  <si>
    <t>liste "oui", "non"</t>
  </si>
  <si>
    <t>oui, non, rien, autre impossible</t>
  </si>
  <si>
    <t>Cellule à remplir</t>
  </si>
  <si>
    <t>Cellule gérée automatiquement</t>
  </si>
  <si>
    <t>Analyse des risques initiale</t>
  </si>
  <si>
    <t>B/R</t>
  </si>
  <si>
    <t xml:space="preserve"> </t>
  </si>
  <si>
    <t>Explication</t>
  </si>
  <si>
    <t>Dispositif :</t>
  </si>
  <si>
    <t>Certaines cellules sont colorées en fonction de leur valeur</t>
  </si>
  <si>
    <t>Niveaux</t>
  </si>
  <si>
    <t>Matrices</t>
  </si>
  <si>
    <r>
      <t xml:space="preserve">Niveau d'Importance de l'incidence positive d'un </t>
    </r>
    <r>
      <rPr>
        <b/>
        <sz val="11"/>
        <color theme="9"/>
        <rFont val="Calibri"/>
        <family val="2"/>
        <scheme val="minor"/>
      </rPr>
      <t>bénéfice</t>
    </r>
  </si>
  <si>
    <r>
      <t xml:space="preserve">Niveau de gravité d'un dommage d'un </t>
    </r>
    <r>
      <rPr>
        <b/>
        <sz val="11"/>
        <color rgb="FFC00000"/>
        <rFont val="Calibri"/>
        <family val="2"/>
        <scheme val="minor"/>
      </rPr>
      <t>risque</t>
    </r>
  </si>
  <si>
    <t>1:1</t>
  </si>
  <si>
    <t>1:10</t>
  </si>
  <si>
    <t>1:100</t>
  </si>
  <si>
    <t>1:1'000</t>
  </si>
  <si>
    <t>1:10'000</t>
  </si>
  <si>
    <t>1:100'000</t>
  </si>
  <si>
    <t>1:1'000'000</t>
  </si>
  <si>
    <t>I/G</t>
  </si>
  <si>
    <t>douleur</t>
  </si>
  <si>
    <t>durée</t>
  </si>
  <si>
    <t>état</t>
  </si>
  <si>
    <t>vécu</t>
  </si>
  <si>
    <t>médication induite</t>
  </si>
  <si>
    <t>prise en charge</t>
  </si>
  <si>
    <t>mort</t>
  </si>
  <si>
    <t>mort cérébrale</t>
  </si>
  <si>
    <t>paralysie totale</t>
  </si>
  <si>
    <t>catastrophique</t>
  </si>
  <si>
    <t>grabataire</t>
  </si>
  <si>
    <t>1 an hospi</t>
  </si>
  <si>
    <t>multi interventions</t>
  </si>
  <si>
    <t>majeur</t>
  </si>
  <si>
    <t>très critique</t>
  </si>
  <si>
    <t>rééducation prolongée</t>
  </si>
  <si>
    <t>6 mois hospi</t>
  </si>
  <si>
    <t>10 : maximale</t>
  </si>
  <si>
    <t>sévère</t>
  </si>
  <si>
    <t>2 mois hospi</t>
  </si>
  <si>
    <t>6 mois rééduc</t>
  </si>
  <si>
    <t>critique</t>
  </si>
  <si>
    <t>permanent</t>
  </si>
  <si>
    <t>vitale</t>
  </si>
  <si>
    <t>plusieurs interventions</t>
  </si>
  <si>
    <t>9 : très très forte</t>
  </si>
  <si>
    <t>1 an traitement</t>
  </si>
  <si>
    <t>grave</t>
  </si>
  <si>
    <t>2 mois immobilisation</t>
  </si>
  <si>
    <t>5j hospi</t>
  </si>
  <si>
    <t>6 semaines immo</t>
  </si>
  <si>
    <t>6 mois traitement</t>
  </si>
  <si>
    <t>3 semaines immo</t>
  </si>
  <si>
    <t>7 : très forte</t>
  </si>
  <si>
    <t>restrictions</t>
  </si>
  <si>
    <t>5-10 séance rééduc</t>
  </si>
  <si>
    <t>qq semaine traitement</t>
  </si>
  <si>
    <t>immobilisation courte</t>
  </si>
  <si>
    <t>injection</t>
  </si>
  <si>
    <t>hospitalisation / petit geste / invasif</t>
  </si>
  <si>
    <t>modéré</t>
  </si>
  <si>
    <t>5 : forte</t>
  </si>
  <si>
    <t>transitoire</t>
  </si>
  <si>
    <t>soin nécessaire</t>
  </si>
  <si>
    <t>4 : un peu forte</t>
  </si>
  <si>
    <t>lésions mineures</t>
  </si>
  <si>
    <t>prise en charge nécessaire</t>
  </si>
  <si>
    <t>signes d'atteintes</t>
  </si>
  <si>
    <t>orale : antibio, antiviraux</t>
  </si>
  <si>
    <t>prise en charge de la cause possible</t>
  </si>
  <si>
    <t>3 : modérée</t>
  </si>
  <si>
    <t>surveillance</t>
  </si>
  <si>
    <t>perte &gt;=10%</t>
  </si>
  <si>
    <t>temporaire</t>
  </si>
  <si>
    <t>2 : légère</t>
  </si>
  <si>
    <t>1 : très légère</t>
  </si>
  <si>
    <t>prise en charge symptômes possible</t>
  </si>
  <si>
    <t>très très légère</t>
  </si>
  <si>
    <t>normal</t>
  </si>
  <si>
    <t>Début symptômes</t>
  </si>
  <si>
    <t>simple observation clinique</t>
  </si>
  <si>
    <t>0 : pas de douleur</t>
  </si>
  <si>
    <t>gène</t>
  </si>
  <si>
    <t>inconfort</t>
  </si>
  <si>
    <t>désagrément</t>
  </si>
  <si>
    <t>handicap</t>
  </si>
  <si>
    <t>symptômes très légers</t>
  </si>
  <si>
    <t>symptômes modérés</t>
  </si>
  <si>
    <t>appareillage de confort</t>
  </si>
  <si>
    <t>impact minime</t>
  </si>
  <si>
    <t>altération modérée d'un organe ou d'une fonction</t>
  </si>
  <si>
    <t>perte &gt;= 50%</t>
  </si>
  <si>
    <t>symptômes sévères</t>
  </si>
  <si>
    <t>entrave le Q</t>
  </si>
  <si>
    <t>altération sévère d'un organe ou d'une fonction</t>
  </si>
  <si>
    <t>appareillage necssaire</t>
  </si>
  <si>
    <t>perte autonomie</t>
  </si>
  <si>
    <t>perte &gt;=90%</t>
  </si>
  <si>
    <t>supervision permanente</t>
  </si>
  <si>
    <t>difficilement récupérable</t>
  </si>
  <si>
    <t>vie en danger, invalidité permanente</t>
  </si>
  <si>
    <t>conserve qq fct</t>
  </si>
  <si>
    <t>Ginit</t>
  </si>
  <si>
    <t>Rinit</t>
  </si>
  <si>
    <t>Gres</t>
  </si>
  <si>
    <t>Rres</t>
  </si>
  <si>
    <t>B1</t>
  </si>
  <si>
    <t>rien</t>
  </si>
  <si>
    <t>B2</t>
  </si>
  <si>
    <t>1-PB</t>
  </si>
  <si>
    <t>1-PR</t>
  </si>
  <si>
    <t xml:space="preserve">  </t>
  </si>
  <si>
    <t>que B</t>
  </si>
  <si>
    <t>que R</t>
  </si>
  <si>
    <t>Condition d’utilisation</t>
  </si>
  <si>
    <t>Possible à chaque utilisation</t>
  </si>
  <si>
    <t>Possible en conditions normales</t>
  </si>
  <si>
    <t>Possible en conditions anormales</t>
  </si>
  <si>
    <t>Possibles en conditions exceptionnelles</t>
  </si>
  <si>
    <t>Impossible dans aucune situation</t>
  </si>
  <si>
    <t>Degré d’innovation</t>
  </si>
  <si>
    <t>Non innovant</t>
  </si>
  <si>
    <t>Incrémentale faible</t>
  </si>
  <si>
    <t>Incrémentale forte</t>
  </si>
  <si>
    <t>Rupture technologique</t>
  </si>
  <si>
    <t xml:space="preserve">Détectabilité </t>
  </si>
  <si>
    <t>Indétectable</t>
  </si>
  <si>
    <t>Aisée</t>
  </si>
  <si>
    <t>Certaine</t>
  </si>
  <si>
    <t>Moyenne</t>
  </si>
  <si>
    <t>Réaction du patient</t>
  </si>
  <si>
    <t>NRg initial :</t>
  </si>
  <si>
    <t>NRg résiduel :</t>
  </si>
  <si>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 xml:space="preserve"> = </t>
    </r>
  </si>
  <si>
    <t xml:space="preserve">pour detecter les B et R clés : ecart max entre le niveau (de B ou R) et le niveau global </t>
  </si>
  <si>
    <t>Profils</t>
  </si>
  <si>
    <t>Acceptabilité</t>
  </si>
  <si>
    <t>cabinet</t>
  </si>
  <si>
    <t>contrôle tension</t>
  </si>
  <si>
    <t>médecin</t>
  </si>
  <si>
    <t>contrôle et suivi tension</t>
  </si>
  <si>
    <t>Bénéfice globale</t>
  </si>
  <si>
    <t>Exigence/Formule</t>
  </si>
  <si>
    <t>LOG(SOUS.TOTAL(109;colonne B))</t>
  </si>
  <si>
    <t>Essais : calcul OK, prise en compte du filtre OK</t>
  </si>
  <si>
    <t>Niveau de bénéfice globale</t>
  </si>
  <si>
    <t>code ok</t>
  </si>
  <si>
    <t>Bénéfice Clé</t>
  </si>
  <si>
    <t>Bénéfice clé si NBg - NB &lt;= seuil</t>
  </si>
  <si>
    <t>SI((NBg-NB)&gt;Seuil;"non";"oui")</t>
  </si>
  <si>
    <t>test à valeurs &gt;, = et &gt; au seuil : OK</t>
  </si>
  <si>
    <t>Extraordinaire</t>
  </si>
  <si>
    <t>Défaborable</t>
  </si>
  <si>
    <t>Critères</t>
  </si>
  <si>
    <t>auto prise en charge</t>
  </si>
  <si>
    <t>U1</t>
  </si>
  <si>
    <t>patient, entourage</t>
  </si>
  <si>
    <t>U2</t>
  </si>
  <si>
    <t>U1A</t>
  </si>
  <si>
    <t>Bénéfice, Maitrise</t>
  </si>
  <si>
    <t>Colonne de calcul ou utilisée pour les graphiques</t>
  </si>
  <si>
    <t>…</t>
  </si>
  <si>
    <t>R2'</t>
  </si>
  <si>
    <t>U1,U2</t>
  </si>
  <si>
    <t>pour le grahique</t>
  </si>
  <si>
    <t>Réglage</t>
  </si>
  <si>
    <t>SI(NI&lt;-1;"&lt;";INDEX(niveaux;6-ARRONDI.INF(NI;0)))</t>
  </si>
  <si>
    <t>SI(NI&lt;-1;"&lt;";INDEX(niveaux;6-ARRONDI.INF(NB;0)))</t>
  </si>
  <si>
    <t>SI(NBg&gt;5;"&gt;";SI(NBg&lt;-1;"&lt;""";INDEX(niveaux;6-ARRONDI.INF(NBg;0))))</t>
  </si>
  <si>
    <t>Indication du niveau d'importance selon l'onglet "Niveaux"; &lt; si inférieur à -1</t>
  </si>
  <si>
    <t>Indication du niveau de bénéfice selon l'onglet "Niveaux"; &lt; si inférieur à -1, &gt; si supérieur à 5</t>
  </si>
  <si>
    <t>Indication du niveau de bénéfice selon l'onglet "Niveaux"; &lt; si inférieur à -1</t>
  </si>
  <si>
    <t>pour copier/coller dans l'onglet "maitrise"</t>
  </si>
  <si>
    <t>Indication du niveau de gravité selon l'onglet "Niveaux"; &lt; si inférieur à -1</t>
  </si>
  <si>
    <t>Indication du niveau de risque selon l'onglet "Niveaux"; &lt; si inférieur à -1</t>
  </si>
  <si>
    <t>SI(NR&lt;-1;"&lt;";INDEX(niveaux;6-ARRONDI.INF(NR;0)))</t>
  </si>
  <si>
    <t>NR initial</t>
  </si>
  <si>
    <t>P initial</t>
  </si>
  <si>
    <t>G initiale</t>
  </si>
  <si>
    <t xml:space="preserve"> P initiale</t>
  </si>
  <si>
    <t>P résiduelle</t>
  </si>
  <si>
    <t>R résiduelle</t>
  </si>
  <si>
    <t>G résiduelle</t>
  </si>
  <si>
    <t>voir tests ci-dessus</t>
  </si>
  <si>
    <t>Risque Clé</t>
  </si>
  <si>
    <t>Risque clé si NRg - NR &lt;= seuil</t>
  </si>
  <si>
    <t>SI((NRg-NR)&gt;Seuil;"non";"oui")</t>
  </si>
  <si>
    <t>Indication du niveau de BR selon l'onglet "Niveaux"; &lt; si inférieur à -1, &gt; si supérieur à 5</t>
  </si>
  <si>
    <t>produit(P)</t>
  </si>
  <si>
    <t>NBg :</t>
  </si>
  <si>
    <r>
      <t>NBg=log(∑B)</t>
    </r>
    <r>
      <rPr>
        <sz val="11"/>
        <color theme="1"/>
        <rFont val="Calibri"/>
        <family val="2"/>
        <scheme val="minor"/>
      </rPr>
      <t>, calcul sur les B filtrés</t>
    </r>
  </si>
  <si>
    <t>NR=log(PxG)</t>
  </si>
  <si>
    <t>log(PxG)</t>
  </si>
  <si>
    <t>NBR = NB - NR</t>
  </si>
  <si>
    <t>NB - NR</t>
  </si>
  <si>
    <t>SI(NBR&gt;5;"&gt;";SI(NBR&lt;-1;"&lt;""";INDEX(niveaux;6-ARRONDI(NBR;0))))</t>
  </si>
  <si>
    <t>Rapport bénéfice/risque</t>
  </si>
  <si>
    <t>BR = Bg/R</t>
  </si>
  <si>
    <t>Bg/R</t>
  </si>
  <si>
    <t>revue code</t>
  </si>
  <si>
    <t>Probabilité tenant compte du nombre d'utilisation pour avoir le bénéfice</t>
  </si>
  <si>
    <t>P/UB</t>
  </si>
  <si>
    <t>PàUB</t>
  </si>
  <si>
    <t>P à UB</t>
  </si>
  <si>
    <t>P à UB = P/UB</t>
  </si>
  <si>
    <t>UB</t>
  </si>
  <si>
    <t>Bénéfice</t>
  </si>
  <si>
    <t>B = P à UB x I</t>
  </si>
  <si>
    <t>P à UB x I</t>
  </si>
  <si>
    <t>Risque</t>
  </si>
  <si>
    <t>R = P x G</t>
  </si>
  <si>
    <t>P x G</t>
  </si>
  <si>
    <t>probabilité de non-occurrence du bénéfice</t>
  </si>
  <si>
    <t>probabilité de non occurrence du risque</t>
  </si>
  <si>
    <t>nonRg</t>
  </si>
  <si>
    <t>nonBg</t>
  </si>
  <si>
    <t>produit(1-PR)</t>
  </si>
  <si>
    <t>nonRg = produit(1-PR)</t>
  </si>
  <si>
    <t>nonBg = produit(1-PB)</t>
  </si>
  <si>
    <t>probabilité de n'avoir aucun risque</t>
  </si>
  <si>
    <t>probabilité de n'avoir aucun bénéfice</t>
  </si>
  <si>
    <t>uniquement des bénéfices</t>
  </si>
  <si>
    <t>bénéfices et risques</t>
  </si>
  <si>
    <t>uniquement des risques</t>
  </si>
  <si>
    <t>(1-nonBg)*nonRg</t>
  </si>
  <si>
    <t>P(rien)=nonBg x nonRg</t>
  </si>
  <si>
    <t>P(que B) = (1-nonBg) x nonRg</t>
  </si>
  <si>
    <t>nonBg x nonRg</t>
  </si>
  <si>
    <t>essais pour valeurs de PBg et PRg : 100, 0 | 90, 0 | 90,1</t>
  </si>
  <si>
    <t>P(que R) = nonBg x (1 - nonRg)</t>
  </si>
  <si>
    <t>P(B/R) = 1 - P(que B) - P(que R) - P(BR)</t>
  </si>
  <si>
    <t>1 - P(que B) - P(que R) - P(BR)</t>
  </si>
  <si>
    <t>nonBg x (1 - nonRg)</t>
  </si>
  <si>
    <t>LOG(SOUS.TOTAL(109;R initiaux))</t>
  </si>
  <si>
    <t>LOG(SOUS.TOTAL(109;R résiduels))</t>
  </si>
  <si>
    <t>Niveau de risque global initial</t>
  </si>
  <si>
    <t>Niveau de risque global résiduel</t>
  </si>
  <si>
    <t>Ecart NRg init et NRG res</t>
  </si>
  <si>
    <t>Δ</t>
  </si>
  <si>
    <t>NRg initial</t>
  </si>
  <si>
    <t>NRg résiduel</t>
  </si>
  <si>
    <t>NRg init = LOG(somme R non filtrés)</t>
  </si>
  <si>
    <t>NRg res = LOG(somme R non filtrés)</t>
  </si>
  <si>
    <t>Δ = NRg init - NRg res</t>
  </si>
  <si>
    <t>NRg init - NRg res</t>
  </si>
  <si>
    <t>revue code et test du filtre</t>
  </si>
  <si>
    <t>Rinit non '</t>
  </si>
  <si>
    <t>Rres ' final</t>
  </si>
  <si>
    <t>utiliser l'apostrophe (') pour identifier chaque mesure de réduction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</si>
</sst>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%"/>
    <numFmt numFmtId="166" formatCode="#,##0\ _€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1" tint="0.499984740745262"/>
      <name val="Calibri"/>
      <family val="2"/>
    </font>
    <font>
      <b/>
      <u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/>
      </right>
      <top/>
      <bottom/>
      <diagonal/>
    </border>
    <border>
      <left style="thin">
        <color theme="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medium">
        <color auto="1"/>
      </bottom>
      <diagonal/>
    </border>
    <border>
      <left style="thin">
        <color theme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0" fillId="2" borderId="14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 wrapText="1"/>
    </xf>
    <xf numFmtId="10" fontId="19" fillId="2" borderId="13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1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/>
    <xf numFmtId="0" fontId="0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1" fontId="19" fillId="3" borderId="0" xfId="0" applyNumberFormat="1" applyFont="1" applyFill="1" applyBorder="1" applyAlignment="1">
      <alignment horizontal="center" vertical="center"/>
    </xf>
    <xf numFmtId="1" fontId="19" fillId="3" borderId="9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 wrapText="1"/>
    </xf>
    <xf numFmtId="1" fontId="20" fillId="3" borderId="25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top" wrapText="1"/>
    </xf>
    <xf numFmtId="0" fontId="12" fillId="3" borderId="12" xfId="0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left"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vertical="top"/>
    </xf>
    <xf numFmtId="0" fontId="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10" fontId="26" fillId="3" borderId="13" xfId="0" applyNumberFormat="1" applyFont="1" applyFill="1" applyBorder="1" applyAlignment="1">
      <alignment horizontal="center" vertical="center" wrapText="1"/>
    </xf>
    <xf numFmtId="164" fontId="20" fillId="3" borderId="1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center" wrapText="1"/>
    </xf>
    <xf numFmtId="164" fontId="25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1" fontId="29" fillId="3" borderId="13" xfId="0" applyNumberFormat="1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0" fillId="3" borderId="0" xfId="0" applyFill="1" applyAlignment="1"/>
    <xf numFmtId="0" fontId="11" fillId="3" borderId="0" xfId="0" applyFont="1" applyFill="1" applyAlignment="1">
      <alignment horizontal="center" wrapText="1"/>
    </xf>
    <xf numFmtId="0" fontId="0" fillId="3" borderId="0" xfId="0" applyFill="1" applyBorder="1" applyAlignment="1">
      <alignment wrapText="1"/>
    </xf>
    <xf numFmtId="165" fontId="30" fillId="3" borderId="0" xfId="0" applyNumberFormat="1" applyFont="1" applyFill="1" applyBorder="1" applyAlignment="1">
      <alignment horizontal="center" vertical="center"/>
    </xf>
    <xf numFmtId="165" fontId="25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center"/>
    </xf>
    <xf numFmtId="165" fontId="32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164" fontId="3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left" vertical="top"/>
    </xf>
    <xf numFmtId="164" fontId="32" fillId="3" borderId="0" xfId="0" applyNumberFormat="1" applyFont="1" applyFill="1" applyBorder="1" applyAlignment="1"/>
    <xf numFmtId="0" fontId="30" fillId="3" borderId="0" xfId="0" applyFont="1" applyFill="1" applyBorder="1" applyAlignment="1"/>
    <xf numFmtId="0" fontId="23" fillId="3" borderId="0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0" fillId="3" borderId="32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22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166" fontId="35" fillId="3" borderId="0" xfId="0" applyNumberFormat="1" applyFont="1" applyFill="1" applyBorder="1" applyAlignment="1">
      <alignment horizontal="center" vertical="center" wrapText="1"/>
    </xf>
    <xf numFmtId="164" fontId="36" fillId="3" borderId="14" xfId="0" applyNumberFormat="1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 wrapText="1"/>
    </xf>
    <xf numFmtId="10" fontId="19" fillId="2" borderId="10" xfId="0" applyNumberFormat="1" applyFont="1" applyFill="1" applyBorder="1" applyAlignment="1">
      <alignment horizontal="center" vertical="center" wrapText="1"/>
    </xf>
    <xf numFmtId="10" fontId="26" fillId="3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/>
    </xf>
    <xf numFmtId="164" fontId="20" fillId="3" borderId="10" xfId="0" applyNumberFormat="1" applyFont="1" applyFill="1" applyBorder="1" applyAlignment="1">
      <alignment horizontal="center" vertical="center" wrapText="1"/>
    </xf>
    <xf numFmtId="164" fontId="36" fillId="3" borderId="11" xfId="0" applyNumberFormat="1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center" vertical="top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vertical="center" wrapText="1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/>
    </xf>
    <xf numFmtId="164" fontId="20" fillId="3" borderId="9" xfId="0" applyNumberFormat="1" applyFont="1" applyFill="1" applyBorder="1" applyAlignment="1">
      <alignment horizontal="center" vertical="center"/>
    </xf>
    <xf numFmtId="164" fontId="36" fillId="3" borderId="11" xfId="0" applyNumberFormat="1" applyFont="1" applyFill="1" applyBorder="1" applyAlignment="1">
      <alignment horizontal="left" vertical="center"/>
    </xf>
    <xf numFmtId="0" fontId="19" fillId="2" borderId="2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0" fontId="0" fillId="3" borderId="38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center" vertical="top"/>
    </xf>
    <xf numFmtId="0" fontId="20" fillId="2" borderId="9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vertical="center" wrapText="1"/>
    </xf>
    <xf numFmtId="165" fontId="26" fillId="3" borderId="13" xfId="0" applyNumberFormat="1" applyFont="1" applyFill="1" applyBorder="1" applyAlignment="1">
      <alignment horizontal="center" vertical="center" wrapText="1"/>
    </xf>
    <xf numFmtId="164" fontId="20" fillId="3" borderId="12" xfId="0" applyNumberFormat="1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164" fontId="6" fillId="3" borderId="44" xfId="0" applyNumberFormat="1" applyFont="1" applyFill="1" applyBorder="1" applyAlignment="1">
      <alignment horizontal="center" vertical="center" wrapText="1"/>
    </xf>
    <xf numFmtId="165" fontId="13" fillId="3" borderId="10" xfId="0" applyNumberFormat="1" applyFont="1" applyFill="1" applyBorder="1" applyAlignment="1">
      <alignment horizontal="center" vertical="center" wrapText="1"/>
    </xf>
    <xf numFmtId="164" fontId="6" fillId="3" borderId="43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vertical="center" wrapText="1"/>
    </xf>
    <xf numFmtId="165" fontId="26" fillId="3" borderId="10" xfId="0" applyNumberFormat="1" applyFont="1" applyFill="1" applyBorder="1" applyAlignment="1">
      <alignment horizontal="center" vertical="center" wrapText="1"/>
    </xf>
    <xf numFmtId="164" fontId="20" fillId="3" borderId="9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0" fontId="19" fillId="4" borderId="0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165" fontId="23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/>
    </xf>
    <xf numFmtId="0" fontId="0" fillId="5" borderId="0" xfId="0" applyFill="1" applyAlignment="1">
      <alignment wrapText="1"/>
    </xf>
    <xf numFmtId="0" fontId="9" fillId="5" borderId="0" xfId="0" applyFont="1" applyFill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0" fillId="5" borderId="0" xfId="0" applyFont="1" applyFill="1" applyBorder="1" applyAlignment="1">
      <alignment vertical="center" wrapText="1"/>
    </xf>
    <xf numFmtId="0" fontId="0" fillId="5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 wrapText="1"/>
    </xf>
    <xf numFmtId="0" fontId="1" fillId="6" borderId="0" xfId="0" applyFont="1" applyFill="1" applyAlignment="1">
      <alignment horizontal="center" vertical="top" wrapText="1"/>
    </xf>
    <xf numFmtId="0" fontId="19" fillId="6" borderId="0" xfId="0" applyFont="1" applyFill="1" applyBorder="1" applyAlignment="1">
      <alignment wrapText="1"/>
    </xf>
    <xf numFmtId="10" fontId="25" fillId="3" borderId="0" xfId="0" applyNumberFormat="1" applyFont="1" applyFill="1" applyBorder="1" applyAlignment="1">
      <alignment horizontal="center" vertical="center"/>
    </xf>
    <xf numFmtId="164" fontId="12" fillId="3" borderId="45" xfId="0" applyNumberFormat="1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164" fontId="12" fillId="3" borderId="49" xfId="0" applyNumberFormat="1" applyFont="1" applyFill="1" applyBorder="1" applyAlignment="1">
      <alignment horizontal="center" vertical="center"/>
    </xf>
    <xf numFmtId="164" fontId="1" fillId="3" borderId="5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164" fontId="12" fillId="3" borderId="52" xfId="0" applyNumberFormat="1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 vertical="center"/>
    </xf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 vertical="center" wrapText="1"/>
    </xf>
    <xf numFmtId="164" fontId="11" fillId="3" borderId="45" xfId="0" applyNumberFormat="1" applyFont="1" applyFill="1" applyBorder="1" applyAlignment="1">
      <alignment horizontal="center" vertical="center" wrapText="1"/>
    </xf>
    <xf numFmtId="164" fontId="0" fillId="3" borderId="5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0" fillId="3" borderId="5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3" fillId="9" borderId="0" xfId="0" applyFont="1" applyFill="1" applyAlignment="1">
      <alignment horizontal="center" vertical="top" wrapText="1"/>
    </xf>
    <xf numFmtId="0" fontId="3" fillId="9" borderId="0" xfId="0" applyFont="1" applyFill="1" applyAlignment="1">
      <alignment horizont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6" fillId="9" borderId="0" xfId="0" applyFont="1" applyFill="1" applyAlignment="1">
      <alignment vertical="top" wrapText="1"/>
    </xf>
    <xf numFmtId="0" fontId="3" fillId="9" borderId="0" xfId="0" applyFont="1" applyFill="1" applyBorder="1" applyAlignment="1">
      <alignment horizontal="center" vertical="center" wrapText="1"/>
    </xf>
    <xf numFmtId="164" fontId="1" fillId="9" borderId="0" xfId="0" applyNumberFormat="1" applyFont="1" applyFill="1" applyBorder="1" applyAlignment="1">
      <alignment horizontal="center" vertical="center" wrapText="1"/>
    </xf>
    <xf numFmtId="164" fontId="2" fillId="9" borderId="0" xfId="0" applyNumberFormat="1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left" vertical="top" wrapText="1"/>
    </xf>
    <xf numFmtId="0" fontId="6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center" vertical="top"/>
    </xf>
    <xf numFmtId="0" fontId="0" fillId="9" borderId="0" xfId="0" applyFill="1" applyAlignment="1">
      <alignment vertical="center"/>
    </xf>
    <xf numFmtId="0" fontId="0" fillId="9" borderId="0" xfId="0" applyFill="1" applyAlignment="1">
      <alignment vertical="top"/>
    </xf>
    <xf numFmtId="0" fontId="0" fillId="9" borderId="5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top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vertical="center" wrapText="1"/>
    </xf>
    <xf numFmtId="1" fontId="19" fillId="3" borderId="15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1" fontId="20" fillId="3" borderId="1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4" fillId="3" borderId="0" xfId="0" applyFont="1" applyFill="1" applyAlignment="1">
      <alignment horizontal="left" vertical="center"/>
    </xf>
    <xf numFmtId="0" fontId="3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18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165" fontId="19" fillId="2" borderId="5" xfId="0" applyNumberFormat="1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top"/>
    </xf>
    <xf numFmtId="164" fontId="20" fillId="3" borderId="0" xfId="0" applyNumberFormat="1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5" fontId="0" fillId="5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" fillId="3" borderId="54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right" vertical="center"/>
    </xf>
    <xf numFmtId="1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166" fontId="0" fillId="4" borderId="0" xfId="0" applyNumberFormat="1" applyFill="1" applyAlignment="1">
      <alignment horizontal="center" vertical="center"/>
    </xf>
    <xf numFmtId="0" fontId="1" fillId="3" borderId="55" xfId="0" applyFont="1" applyFill="1" applyBorder="1" applyAlignment="1">
      <alignment horizontal="center" vertical="top" wrapText="1"/>
    </xf>
    <xf numFmtId="0" fontId="1" fillId="3" borderId="56" xfId="0" applyFont="1" applyFill="1" applyBorder="1" applyAlignment="1">
      <alignment horizontal="center" vertical="top" wrapText="1"/>
    </xf>
    <xf numFmtId="0" fontId="10" fillId="3" borderId="56" xfId="0" applyFont="1" applyFill="1" applyBorder="1" applyAlignment="1">
      <alignment horizontal="center" vertical="top" wrapText="1"/>
    </xf>
    <xf numFmtId="0" fontId="20" fillId="2" borderId="57" xfId="0" applyFont="1" applyFill="1" applyBorder="1" applyAlignment="1">
      <alignment horizontal="center" vertical="center" wrapText="1"/>
    </xf>
    <xf numFmtId="10" fontId="19" fillId="2" borderId="58" xfId="0" applyNumberFormat="1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164" fontId="20" fillId="3" borderId="59" xfId="0" applyNumberFormat="1" applyFont="1" applyFill="1" applyBorder="1" applyAlignment="1">
      <alignment horizontal="center" vertical="center" wrapText="1"/>
    </xf>
    <xf numFmtId="164" fontId="21" fillId="3" borderId="10" xfId="0" applyNumberFormat="1" applyFont="1" applyFill="1" applyBorder="1" applyAlignment="1">
      <alignment horizontal="left" vertical="center"/>
    </xf>
    <xf numFmtId="164" fontId="36" fillId="3" borderId="1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165" fontId="19" fillId="2" borderId="25" xfId="0" applyNumberFormat="1" applyFont="1" applyFill="1" applyBorder="1" applyAlignment="1">
      <alignment horizontal="center" vertical="center" wrapText="1"/>
    </xf>
    <xf numFmtId="165" fontId="19" fillId="2" borderId="27" xfId="0" applyNumberFormat="1" applyFont="1" applyFill="1" applyBorder="1" applyAlignment="1">
      <alignment horizontal="center" vertical="center" wrapText="1"/>
    </xf>
    <xf numFmtId="165" fontId="19" fillId="2" borderId="26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4" borderId="0" xfId="0" applyFont="1" applyFill="1" applyAlignment="1">
      <alignment vertical="top"/>
    </xf>
    <xf numFmtId="0" fontId="0" fillId="4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1" fontId="0" fillId="3" borderId="0" xfId="0" applyNumberFormat="1" applyFont="1" applyFill="1" applyAlignment="1">
      <alignment vertical="top"/>
    </xf>
    <xf numFmtId="20" fontId="19" fillId="3" borderId="5" xfId="0" quotePrefix="1" applyNumberFormat="1" applyFont="1" applyFill="1" applyBorder="1" applyAlignment="1">
      <alignment horizontal="center" vertical="center" wrapText="1"/>
    </xf>
    <xf numFmtId="165" fontId="19" fillId="3" borderId="5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1" fontId="20" fillId="3" borderId="0" xfId="0" applyNumberFormat="1" applyFont="1" applyFill="1" applyBorder="1" applyAlignment="1">
      <alignment horizontal="center" vertical="center" wrapText="1"/>
    </xf>
    <xf numFmtId="0" fontId="41" fillId="3" borderId="0" xfId="0" applyFont="1" applyFill="1" applyAlignment="1">
      <alignment vertical="center"/>
    </xf>
    <xf numFmtId="0" fontId="32" fillId="3" borderId="0" xfId="0" applyFont="1" applyFill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vertical="center" wrapText="1"/>
    </xf>
    <xf numFmtId="0" fontId="42" fillId="3" borderId="0" xfId="0" applyFont="1" applyFill="1" applyAlignment="1">
      <alignment horizontal="center" vertical="center" wrapText="1"/>
    </xf>
    <xf numFmtId="1" fontId="41" fillId="3" borderId="0" xfId="0" applyNumberFormat="1" applyFont="1" applyFill="1" applyBorder="1" applyAlignment="1">
      <alignment horizontal="center" vertical="center" wrapText="1"/>
    </xf>
    <xf numFmtId="1" fontId="41" fillId="3" borderId="11" xfId="0" applyNumberFormat="1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1" fontId="41" fillId="6" borderId="7" xfId="0" applyNumberFormat="1" applyFont="1" applyFill="1" applyBorder="1" applyAlignment="1">
      <alignment horizontal="center" vertical="center" wrapText="1"/>
    </xf>
    <xf numFmtId="1" fontId="41" fillId="6" borderId="15" xfId="0" applyNumberFormat="1" applyFont="1" applyFill="1" applyBorder="1" applyAlignment="1">
      <alignment horizontal="center" vertical="center" wrapText="1"/>
    </xf>
    <xf numFmtId="1" fontId="41" fillId="10" borderId="7" xfId="0" applyNumberFormat="1" applyFont="1" applyFill="1" applyBorder="1" applyAlignment="1">
      <alignment horizontal="center" vertical="center" wrapText="1"/>
    </xf>
    <xf numFmtId="1" fontId="41" fillId="10" borderId="0" xfId="0" applyNumberFormat="1" applyFont="1" applyFill="1" applyBorder="1" applyAlignment="1">
      <alignment horizontal="center" vertical="center" wrapText="1"/>
    </xf>
    <xf numFmtId="1" fontId="41" fillId="10" borderId="15" xfId="0" applyNumberFormat="1" applyFont="1" applyFill="1" applyBorder="1" applyAlignment="1">
      <alignment horizontal="center" vertical="center" wrapText="1"/>
    </xf>
    <xf numFmtId="1" fontId="41" fillId="6" borderId="0" xfId="0" applyNumberFormat="1" applyFont="1" applyFill="1" applyBorder="1" applyAlignment="1">
      <alignment horizontal="center" vertical="center" wrapText="1"/>
    </xf>
    <xf numFmtId="1" fontId="41" fillId="5" borderId="10" xfId="0" applyNumberFormat="1" applyFont="1" applyFill="1" applyBorder="1" applyAlignment="1">
      <alignment horizontal="center" vertical="center" wrapText="1"/>
    </xf>
    <xf numFmtId="1" fontId="41" fillId="5" borderId="11" xfId="0" applyNumberFormat="1" applyFont="1" applyFill="1" applyBorder="1" applyAlignment="1">
      <alignment horizontal="center" vertical="center" wrapText="1"/>
    </xf>
    <xf numFmtId="1" fontId="41" fillId="5" borderId="0" xfId="0" applyNumberFormat="1" applyFont="1" applyFill="1" applyBorder="1" applyAlignment="1">
      <alignment horizontal="center" vertical="center" wrapText="1"/>
    </xf>
    <xf numFmtId="1" fontId="41" fillId="5" borderId="15" xfId="0" applyNumberFormat="1" applyFont="1" applyFill="1" applyBorder="1" applyAlignment="1">
      <alignment horizontal="center" vertical="center" wrapText="1"/>
    </xf>
    <xf numFmtId="1" fontId="41" fillId="6" borderId="10" xfId="0" applyNumberFormat="1" applyFont="1" applyFill="1" applyBorder="1" applyAlignment="1">
      <alignment horizontal="center" vertical="center" wrapText="1"/>
    </xf>
    <xf numFmtId="1" fontId="41" fillId="6" borderId="11" xfId="0" applyNumberFormat="1" applyFont="1" applyFill="1" applyBorder="1" applyAlignment="1">
      <alignment horizontal="center" vertical="center" wrapText="1"/>
    </xf>
    <xf numFmtId="1" fontId="41" fillId="5" borderId="7" xfId="0" applyNumberFormat="1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1" fontId="41" fillId="5" borderId="6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1" fontId="41" fillId="5" borderId="4" xfId="0" applyNumberFormat="1" applyFont="1" applyFill="1" applyBorder="1" applyAlignment="1">
      <alignment horizontal="center" vertical="center" wrapText="1"/>
    </xf>
    <xf numFmtId="1" fontId="41" fillId="5" borderId="9" xfId="0" applyNumberFormat="1" applyFont="1" applyFill="1" applyBorder="1" applyAlignment="1">
      <alignment horizontal="center" vertical="center" wrapText="1"/>
    </xf>
    <xf numFmtId="1" fontId="41" fillId="6" borderId="6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1" fontId="41" fillId="6" borderId="4" xfId="0" applyNumberFormat="1" applyFont="1" applyFill="1" applyBorder="1" applyAlignment="1">
      <alignment horizontal="center" vertical="center" wrapText="1"/>
    </xf>
    <xf numFmtId="1" fontId="41" fillId="6" borderId="9" xfId="0" applyNumberFormat="1" applyFont="1" applyFill="1" applyBorder="1" applyAlignment="1">
      <alignment horizontal="center" vertical="center" wrapText="1"/>
    </xf>
    <xf numFmtId="1" fontId="41" fillId="3" borderId="6" xfId="0" applyNumberFormat="1" applyFont="1" applyFill="1" applyBorder="1" applyAlignment="1">
      <alignment horizontal="center" vertical="center" wrapText="1"/>
    </xf>
    <xf numFmtId="1" fontId="19" fillId="11" borderId="7" xfId="0" applyNumberFormat="1" applyFont="1" applyFill="1" applyBorder="1" applyAlignment="1">
      <alignment horizontal="center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" fontId="19" fillId="11" borderId="15" xfId="0" applyNumberFormat="1" applyFont="1" applyFill="1" applyBorder="1" applyAlignment="1">
      <alignment horizontal="center" vertical="center" wrapText="1"/>
    </xf>
    <xf numFmtId="1" fontId="19" fillId="12" borderId="7" xfId="0" applyNumberFormat="1" applyFont="1" applyFill="1" applyBorder="1" applyAlignment="1">
      <alignment horizontal="center" vertical="center" wrapText="1"/>
    </xf>
    <xf numFmtId="1" fontId="19" fillId="12" borderId="0" xfId="0" applyNumberFormat="1" applyFont="1" applyFill="1" applyBorder="1" applyAlignment="1">
      <alignment horizontal="center" vertical="center" wrapText="1"/>
    </xf>
    <xf numFmtId="1" fontId="19" fillId="12" borderId="15" xfId="0" applyNumberFormat="1" applyFont="1" applyFill="1" applyBorder="1" applyAlignment="1">
      <alignment horizontal="center" vertical="center" wrapText="1"/>
    </xf>
    <xf numFmtId="1" fontId="19" fillId="1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42" fillId="3" borderId="0" xfId="0" applyFont="1" applyFill="1" applyAlignment="1">
      <alignment horizontal="left" vertical="center" wrapText="1"/>
    </xf>
    <xf numFmtId="0" fontId="42" fillId="3" borderId="0" xfId="0" applyFont="1" applyFill="1" applyBorder="1" applyAlignment="1">
      <alignment horizontal="left" vertical="center" wrapText="1"/>
    </xf>
    <xf numFmtId="0" fontId="42" fillId="3" borderId="10" xfId="0" applyFont="1" applyFill="1" applyBorder="1" applyAlignment="1">
      <alignment horizontal="left" vertical="center" wrapText="1"/>
    </xf>
    <xf numFmtId="0" fontId="4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 wrapText="1"/>
    </xf>
    <xf numFmtId="164" fontId="8" fillId="3" borderId="6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0" fillId="3" borderId="0" xfId="0" applyNumberFormat="1" applyFill="1" applyAlignment="1">
      <alignment wrapText="1"/>
    </xf>
    <xf numFmtId="165" fontId="23" fillId="3" borderId="0" xfId="0" applyNumberFormat="1" applyFont="1" applyFill="1" applyAlignment="1">
      <alignment horizontal="center" vertical="top" wrapText="1"/>
    </xf>
    <xf numFmtId="165" fontId="0" fillId="3" borderId="0" xfId="0" applyNumberFormat="1" applyFill="1" applyBorder="1" applyAlignment="1">
      <alignment vertical="center" wrapText="1"/>
    </xf>
    <xf numFmtId="165" fontId="0" fillId="3" borderId="3" xfId="0" applyNumberFormat="1" applyFont="1" applyFill="1" applyBorder="1" applyAlignment="1">
      <alignment horizontal="center" vertical="top" wrapText="1"/>
    </xf>
    <xf numFmtId="165" fontId="21" fillId="2" borderId="16" xfId="0" applyNumberFormat="1" applyFont="1" applyFill="1" applyBorder="1" applyAlignment="1">
      <alignment horizontal="center" vertical="center" wrapText="1"/>
    </xf>
    <xf numFmtId="165" fontId="21" fillId="2" borderId="13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2" fillId="3" borderId="62" xfId="0" applyFont="1" applyFill="1" applyBorder="1" applyAlignment="1"/>
    <xf numFmtId="0" fontId="32" fillId="3" borderId="63" xfId="0" applyFont="1" applyFill="1" applyBorder="1" applyAlignment="1"/>
    <xf numFmtId="0" fontId="32" fillId="3" borderId="63" xfId="0" applyFont="1" applyFill="1" applyBorder="1" applyAlignment="1">
      <alignment vertical="top"/>
    </xf>
    <xf numFmtId="0" fontId="32" fillId="3" borderId="64" xfId="0" applyFont="1" applyFill="1" applyBorder="1" applyAlignment="1">
      <alignment vertical="top"/>
    </xf>
    <xf numFmtId="0" fontId="32" fillId="3" borderId="65" xfId="0" applyFont="1" applyFill="1" applyBorder="1" applyAlignment="1"/>
    <xf numFmtId="0" fontId="32" fillId="3" borderId="66" xfId="0" applyFont="1" applyFill="1" applyBorder="1" applyAlignment="1">
      <alignment horizontal="left" vertical="top"/>
    </xf>
    <xf numFmtId="0" fontId="32" fillId="3" borderId="65" xfId="0" applyFont="1" applyFill="1" applyBorder="1" applyAlignment="1">
      <alignment horizontal="center" vertical="center"/>
    </xf>
    <xf numFmtId="0" fontId="30" fillId="3" borderId="66" xfId="0" applyFont="1" applyFill="1" applyBorder="1" applyAlignment="1"/>
    <xf numFmtId="0" fontId="30" fillId="3" borderId="65" xfId="0" applyFont="1" applyFill="1" applyBorder="1" applyAlignment="1"/>
    <xf numFmtId="0" fontId="30" fillId="3" borderId="67" xfId="0" applyFont="1" applyFill="1" applyBorder="1" applyAlignment="1"/>
    <xf numFmtId="0" fontId="30" fillId="3" borderId="68" xfId="0" applyFont="1" applyFill="1" applyBorder="1" applyAlignment="1">
      <alignment horizontal="center"/>
    </xf>
    <xf numFmtId="0" fontId="30" fillId="3" borderId="68" xfId="0" applyFont="1" applyFill="1" applyBorder="1" applyAlignment="1"/>
    <xf numFmtId="0" fontId="30" fillId="3" borderId="69" xfId="0" applyFont="1" applyFill="1" applyBorder="1" applyAlignment="1"/>
    <xf numFmtId="0" fontId="45" fillId="3" borderId="2" xfId="0" applyFont="1" applyFill="1" applyBorder="1" applyAlignment="1">
      <alignment horizontal="center" vertical="top" wrapText="1"/>
    </xf>
    <xf numFmtId="0" fontId="47" fillId="3" borderId="0" xfId="0" applyFont="1" applyFill="1" applyBorder="1" applyAlignment="1">
      <alignment horizontal="center" vertical="top"/>
    </xf>
    <xf numFmtId="0" fontId="49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left" vertical="center"/>
    </xf>
    <xf numFmtId="0" fontId="51" fillId="8" borderId="28" xfId="0" applyFont="1" applyFill="1" applyBorder="1" applyAlignment="1">
      <alignment horizontal="center" vertical="top"/>
    </xf>
    <xf numFmtId="0" fontId="47" fillId="3" borderId="0" xfId="0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top" wrapText="1"/>
    </xf>
    <xf numFmtId="0" fontId="47" fillId="3" borderId="0" xfId="0" applyFont="1" applyFill="1" applyBorder="1" applyAlignment="1">
      <alignment horizontal="center" vertical="top" wrapText="1"/>
    </xf>
    <xf numFmtId="0" fontId="0" fillId="13" borderId="0" xfId="0" applyFill="1" applyAlignment="1">
      <alignment vertical="center" wrapText="1"/>
    </xf>
    <xf numFmtId="0" fontId="54" fillId="3" borderId="0" xfId="0" applyFont="1" applyFill="1" applyBorder="1" applyAlignment="1">
      <alignment horizontal="center"/>
    </xf>
    <xf numFmtId="0" fontId="46" fillId="3" borderId="60" xfId="0" applyFont="1" applyFill="1" applyBorder="1" applyAlignment="1">
      <alignment horizontal="center" vertical="top" wrapText="1"/>
    </xf>
    <xf numFmtId="0" fontId="46" fillId="3" borderId="54" xfId="0" applyFont="1" applyFill="1" applyBorder="1" applyAlignment="1">
      <alignment horizontal="center" vertical="top" wrapText="1"/>
    </xf>
    <xf numFmtId="165" fontId="23" fillId="3" borderId="70" xfId="0" applyNumberFormat="1" applyFont="1" applyFill="1" applyBorder="1" applyAlignment="1">
      <alignment horizontal="center"/>
    </xf>
    <xf numFmtId="0" fontId="0" fillId="14" borderId="0" xfId="0" applyFill="1" applyAlignment="1">
      <alignment vertical="center" wrapText="1"/>
    </xf>
    <xf numFmtId="0" fontId="46" fillId="3" borderId="38" xfId="0" applyFont="1" applyFill="1" applyBorder="1" applyAlignment="1">
      <alignment horizontal="center" vertical="top" wrapText="1"/>
    </xf>
    <xf numFmtId="0" fontId="46" fillId="3" borderId="39" xfId="0" applyFont="1" applyFill="1" applyBorder="1" applyAlignment="1">
      <alignment horizontal="center" vertical="top" wrapText="1"/>
    </xf>
    <xf numFmtId="0" fontId="48" fillId="3" borderId="2" xfId="0" applyFont="1" applyFill="1" applyBorder="1" applyAlignment="1">
      <alignment horizontal="center" vertical="top" wrapText="1"/>
    </xf>
    <xf numFmtId="0" fontId="48" fillId="3" borderId="23" xfId="0" applyFont="1" applyFill="1" applyBorder="1" applyAlignment="1">
      <alignment horizontal="center" vertical="top" wrapText="1"/>
    </xf>
    <xf numFmtId="0" fontId="45" fillId="3" borderId="2" xfId="0" applyFont="1" applyFill="1" applyBorder="1" applyAlignment="1">
      <alignment horizontal="center" vertical="top"/>
    </xf>
    <xf numFmtId="0" fontId="45" fillId="3" borderId="39" xfId="0" applyFont="1" applyFill="1" applyBorder="1" applyAlignment="1">
      <alignment horizontal="center" vertical="top"/>
    </xf>
    <xf numFmtId="0" fontId="46" fillId="3" borderId="38" xfId="0" applyFont="1" applyFill="1" applyBorder="1" applyAlignment="1">
      <alignment horizontal="center" vertical="top"/>
    </xf>
    <xf numFmtId="0" fontId="46" fillId="3" borderId="39" xfId="0" applyFont="1" applyFill="1" applyBorder="1" applyAlignment="1">
      <alignment horizontal="center" vertical="top"/>
    </xf>
    <xf numFmtId="0" fontId="52" fillId="3" borderId="38" xfId="0" applyFont="1" applyFill="1" applyBorder="1" applyAlignment="1">
      <alignment horizontal="center" vertical="top"/>
    </xf>
    <xf numFmtId="0" fontId="52" fillId="3" borderId="39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top" wrapText="1"/>
    </xf>
    <xf numFmtId="0" fontId="35" fillId="3" borderId="31" xfId="0" applyFont="1" applyFill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wrapText="1"/>
    </xf>
    <xf numFmtId="0" fontId="35" fillId="3" borderId="30" xfId="0" applyFont="1" applyFill="1" applyBorder="1" applyAlignment="1">
      <alignment horizontal="center" wrapText="1"/>
    </xf>
    <xf numFmtId="0" fontId="35" fillId="3" borderId="31" xfId="0" applyFont="1" applyFill="1" applyBorder="1" applyAlignment="1">
      <alignment horizontal="center" wrapText="1"/>
    </xf>
    <xf numFmtId="0" fontId="14" fillId="3" borderId="34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22" fillId="3" borderId="40" xfId="0" applyFont="1" applyFill="1" applyBorder="1" applyAlignment="1">
      <alignment horizontal="center" vertical="top" wrapText="1"/>
    </xf>
    <xf numFmtId="0" fontId="22" fillId="3" borderId="41" xfId="0" applyFont="1" applyFill="1" applyBorder="1" applyAlignment="1">
      <alignment horizontal="center" vertical="top" wrapText="1"/>
    </xf>
    <xf numFmtId="0" fontId="22" fillId="3" borderId="42" xfId="0" applyFont="1" applyFill="1" applyBorder="1" applyAlignment="1">
      <alignment horizontal="center" vertical="top" wrapText="1"/>
    </xf>
    <xf numFmtId="0" fontId="55" fillId="3" borderId="54" xfId="0" applyFont="1" applyFill="1" applyBorder="1" applyAlignment="1">
      <alignment horizontal="center" vertical="top" wrapText="1"/>
    </xf>
    <xf numFmtId="0" fontId="55" fillId="3" borderId="38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165" fontId="19" fillId="2" borderId="25" xfId="0" applyNumberFormat="1" applyFont="1" applyFill="1" applyBorder="1" applyAlignment="1">
      <alignment horizontal="center" vertical="center" wrapText="1"/>
    </xf>
    <xf numFmtId="165" fontId="19" fillId="2" borderId="27" xfId="0" applyNumberFormat="1" applyFont="1" applyFill="1" applyBorder="1" applyAlignment="1">
      <alignment horizontal="center" vertical="center" wrapText="1"/>
    </xf>
    <xf numFmtId="165" fontId="19" fillId="2" borderId="26" xfId="0" applyNumberFormat="1" applyFont="1" applyFill="1" applyBorder="1" applyAlignment="1">
      <alignment horizontal="center" vertical="center" wrapText="1"/>
    </xf>
    <xf numFmtId="0" fontId="56" fillId="3" borderId="0" xfId="0" applyFont="1" applyFill="1" applyAlignment="1">
      <alignment wrapText="1"/>
    </xf>
    <xf numFmtId="0" fontId="23" fillId="3" borderId="0" xfId="0" applyFont="1" applyFill="1" applyAlignment="1">
      <alignment horizontal="left" vertical="top"/>
    </xf>
  </cellXfs>
  <cellStyles count="1">
    <cellStyle name="Normal" xfId="0" builtinId="0"/>
  </cellStyles>
  <dxfs count="6"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colors>
    <mruColors>
      <color rgb="FFFFD9D9"/>
      <color rgb="FFFFE7E7"/>
      <color rgb="FFFFF9E7"/>
      <color rgb="FFFF9797"/>
      <color rgb="FFEA0000"/>
      <color rgb="FFEFF6FB"/>
      <color rgb="FF7E00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45397812177961E-2"/>
          <c:y val="7.2390646067206493E-2"/>
          <c:w val="0.82813191770300321"/>
          <c:h val="0.8965512475497524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6"/>
            <c:spPr>
              <a:solidFill>
                <a:schemeClr val="accent6">
                  <a:alpha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B135D03-A715-4EA0-809A-CFFC1FC9C33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514-4AF2-B1E6-3C85DAE860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047F7F-2B02-4C31-B051-F8552A801B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514-4AF2-B1E6-3C85DAE860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2C8C104-28D2-45AE-999B-C8EB98469D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E78-485F-860F-9F88CFF861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E78-485F-860F-9F88CFF861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302-46EE-BFB0-6C991BEF16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302-46EE-BFB0-6C991BEF16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302-46EE-BFB0-6C991BEF16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302-46EE-BFB0-6C991BEF16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302-46EE-BFB0-6C991BEF16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302-46EE-BFB0-6C991BEF16E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302-46EE-BFB0-6C991BEF16E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302-46EE-BFB0-6C991BEF16E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302-46EE-BFB0-6C991BEF16E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302-46EE-BFB0-6C991BEF16E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302-46EE-BFB0-6C991BEF16E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302-46EE-BFB0-6C991BEF16E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302-46EE-BFB0-6C991BEF16E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302-46EE-BFB0-6C991BEF16E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302-46EE-BFB0-6C991BEF16E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302-46EE-BFB0-6C991BEF16E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302-46EE-BFB0-6C991BEF16E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302-46EE-BFB0-6C991BEF16E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302-46EE-BFB0-6C991BEF16E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302-46EE-BFB0-6C991BEF16E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5302-46EE-BFB0-6C991BEF16E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5302-46EE-BFB0-6C991BEF16E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5302-46EE-BFB0-6C991BEF16E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5302-46EE-BFB0-6C991BEF16E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5302-46EE-BFB0-6C991BEF16E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5302-46EE-BFB0-6C991BEF16E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5302-46EE-BFB0-6C991BEF16E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5302-46EE-BFB0-6C991BEF16E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5302-46EE-BFB0-6C991BEF16E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5302-46EE-BFB0-6C991BEF16EC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5302-46EE-BFB0-6C991BEF16EC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5302-46EE-BFB0-6C991BEF16EC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302-46EE-BFB0-6C991BEF16EC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302-46EE-BFB0-6C991BEF16EC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302-46EE-BFB0-6C991BEF16EC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302-46EE-BFB0-6C991BEF16EC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302-46EE-BFB0-6C991BEF16EC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302-46EE-BFB0-6C991BEF16EC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302-46EE-BFB0-6C991BEF16EC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5302-46EE-BFB0-6C991BEF16EC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5302-46EE-BFB0-6C991BEF16EC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5302-46EE-BFB0-6C991BEF16EC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5302-46EE-BFB0-6C991BEF16EC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5302-46EE-BFB0-6C991BEF16EC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5302-46EE-BFB0-6C991BEF16EC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5302-46EE-BFB0-6C991BEF16EC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5302-46EE-BFB0-6C991BEF16EC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5302-46EE-BFB0-6C991BEF16EC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5302-46EE-BFB0-6C991BEF16EC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5302-46EE-BFB0-6C991BEF16EC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5302-46EE-BFB0-6C991BEF16EC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5302-46EE-BFB0-6C991BEF16EC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5302-46EE-BFB0-6C991BEF16EC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5302-46EE-BFB0-6C991BEF16EC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5302-46EE-BFB0-6C991BEF16EC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5302-46EE-BFB0-6C991BEF16EC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5302-46EE-BFB0-6C991BEF16EC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5302-46EE-BFB0-6C991BEF16EC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5302-46EE-BFB0-6C991BEF16EC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5302-46EE-BFB0-6C991BEF16EC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5302-46EE-BFB0-6C991BEF16EC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5302-46EE-BFB0-6C991BEF16EC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5302-46EE-BFB0-6C991BEF16EC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5302-46EE-BFB0-6C991BEF16EC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5302-46EE-BFB0-6C991BEF16EC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5302-46EE-BFB0-6C991BEF16EC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5302-46EE-BFB0-6C991BEF16EC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5302-46EE-BFB0-6C991BEF16EC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5302-46EE-BFB0-6C991BEF16EC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5302-46EE-BFB0-6C991BEF16EC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5302-46EE-BFB0-6C991BEF16EC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5302-46EE-BFB0-6C991BEF16EC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5302-46EE-BFB0-6C991BEF16EC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5302-46EE-BFB0-6C991BEF16EC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5302-46EE-BFB0-6C991BEF16EC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5302-46EE-BFB0-6C991BEF16EC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5302-46EE-BFB0-6C991BEF16EC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5302-46EE-BFB0-6C991BEF16EC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5302-46EE-BFB0-6C991BEF16EC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5302-46EE-BFB0-6C991BEF16EC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5302-46EE-BFB0-6C991BEF16EC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5302-46EE-BFB0-6C991BEF16EC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5302-46EE-BFB0-6C991BEF16EC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5302-46EE-BFB0-6C991BEF16EC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5302-46EE-BFB0-6C991BEF16EC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5302-46EE-BFB0-6C991BEF16EC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5302-46EE-BFB0-6C991BEF16EC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5302-46EE-BFB0-6C991BEF16EC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5302-46EE-BFB0-6C991BEF16EC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5302-46EE-BFB0-6C991BEF16EC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5302-46EE-BFB0-6C991BEF16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'2.Bénéfices'!$H$6:$H$100</c:f>
              <c:numCache>
                <c:formatCode>0.00%</c:formatCode>
                <c:ptCount val="95"/>
                <c:pt idx="0">
                  <c:v>0.9</c:v>
                </c:pt>
                <c:pt idx="1">
                  <c:v>0.94040595000000005</c:v>
                </c:pt>
                <c:pt idx="2">
                  <c:v>9.9999999999999998E-13</c:v>
                </c:pt>
              </c:numCache>
            </c:numRef>
          </c:xVal>
          <c:yVal>
            <c:numRef>
              <c:f>'2.Bénéfices'!$O$6:$O$100</c:f>
              <c:numCache>
                <c:formatCode>0.0</c:formatCode>
                <c:ptCount val="95"/>
                <c:pt idx="0">
                  <c:v>10000.000000000098</c:v>
                </c:pt>
                <c:pt idx="1">
                  <c:v>10000.000000000098</c:v>
                </c:pt>
                <c:pt idx="2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'2.Bénéfices'!$A$6:$A$100</c15:f>
                <c15:dlblRangeCache>
                  <c:ptCount val="95"/>
                  <c:pt idx="0">
                    <c:v>B1</c:v>
                  </c:pt>
                  <c:pt idx="1">
                    <c:v>B2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1514-4AF2-B1E6-3C85DAE8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710712"/>
        <c:axId val="741707432"/>
      </c:scatterChart>
      <c:valAx>
        <c:axId val="741710712"/>
        <c:scaling>
          <c:logBase val="10"/>
          <c:orientation val="minMax"/>
          <c:max val="1"/>
          <c:min val="1.0000000000000004E-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Probabilité</a:t>
                </a:r>
              </a:p>
            </c:rich>
          </c:tx>
          <c:layout>
            <c:manualLayout>
              <c:xMode val="edge"/>
              <c:yMode val="edge"/>
              <c:x val="0.35344799422730772"/>
              <c:y val="6.666496784989253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07432"/>
        <c:crosses val="max"/>
        <c:crossBetween val="midCat"/>
        <c:majorUnit val="10"/>
        <c:minorUnit val="10"/>
      </c:valAx>
      <c:valAx>
        <c:axId val="741707432"/>
        <c:scaling>
          <c:logBase val="10"/>
          <c:orientation val="minMax"/>
          <c:min val="0.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Importance</a:t>
                </a:r>
              </a:p>
            </c:rich>
          </c:tx>
          <c:layout>
            <c:manualLayout>
              <c:xMode val="edge"/>
              <c:yMode val="edge"/>
              <c:x val="0.92634076329582671"/>
              <c:y val="0.443600472271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headEnd w="lg" len="med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10712"/>
        <c:crosses val="max"/>
        <c:crossBetween val="midCat"/>
      </c:valAx>
      <c:spPr>
        <a:gradFill flip="none" rotWithShape="1">
          <a:gsLst>
            <a:gs pos="93000">
              <a:schemeClr val="accent6">
                <a:lumMod val="20000"/>
                <a:lumOff val="80000"/>
              </a:schemeClr>
            </a:gs>
            <a:gs pos="74000">
              <a:schemeClr val="bg1"/>
            </a:gs>
            <a:gs pos="100000">
              <a:schemeClr val="accent6"/>
            </a:gs>
          </a:gsLst>
          <a:lin ang="189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45397812177961E-2"/>
          <c:y val="7.2390646067206493E-2"/>
          <c:w val="0.82813191770300321"/>
          <c:h val="0.8965512475497524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6"/>
            <c:spPr>
              <a:solidFill>
                <a:srgbClr val="C00000">
                  <a:alpha val="75000"/>
                </a:srgbClr>
              </a:solidFill>
              <a:ln w="9525">
                <a:solidFill>
                  <a:srgbClr val="C00000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A7C2762-75F9-4F44-AA27-198FECA519D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9B0-4FA7-A58F-7273E7F65F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D4D7C59-CC8A-4C4B-B42D-05EED4DE8A2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9B0-4FA7-A58F-7273E7F65F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FEC55FF-9E24-45AB-99A6-2F1B45914B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9B0-4FA7-A58F-7273E7F65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'3.Risques'!$T$5:$T$7</c:f>
              <c:numCache>
                <c:formatCode>0.0000%</c:formatCode>
                <c:ptCount val="3"/>
                <c:pt idx="0">
                  <c:v>0.01</c:v>
                </c:pt>
                <c:pt idx="1">
                  <c:v>1E-3</c:v>
                </c:pt>
                <c:pt idx="2">
                  <c:v>1.0000000000000001E-18</c:v>
                </c:pt>
              </c:numCache>
            </c:numRef>
          </c:xVal>
          <c:yVal>
            <c:numRef>
              <c:f>'3.Risques'!$U$5:$U$7</c:f>
              <c:numCache>
                <c:formatCode>General</c:formatCode>
                <c:ptCount val="3"/>
                <c:pt idx="0">
                  <c:v>2511.8864315095989</c:v>
                </c:pt>
                <c:pt idx="1">
                  <c:v>100000</c:v>
                </c:pt>
                <c:pt idx="2">
                  <c:v>0.1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'3.Risques'!$A$5:$A$7</c15:f>
                <c15:dlblRangeCache>
                  <c:ptCount val="3"/>
                  <c:pt idx="0">
                    <c:v>R1</c:v>
                  </c:pt>
                  <c:pt idx="1">
                    <c:v>R2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9B0-4FA7-A58F-7273E7F6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710712"/>
        <c:axId val="741707432"/>
      </c:scatterChart>
      <c:valAx>
        <c:axId val="741710712"/>
        <c:scaling>
          <c:logBase val="10"/>
          <c:orientation val="minMax"/>
          <c:max val="1"/>
          <c:min val="1.0000000000000004E-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Probabilité</a:t>
                </a:r>
              </a:p>
            </c:rich>
          </c:tx>
          <c:layout>
            <c:manualLayout>
              <c:xMode val="edge"/>
              <c:yMode val="edge"/>
              <c:x val="0.35344799422730772"/>
              <c:y val="6.666496784989253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0%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07432"/>
        <c:crosses val="max"/>
        <c:crossBetween val="midCat"/>
        <c:majorUnit val="10"/>
        <c:minorUnit val="10"/>
      </c:valAx>
      <c:valAx>
        <c:axId val="741707432"/>
        <c:scaling>
          <c:logBase val="10"/>
          <c:orientation val="minMax"/>
          <c:max val="100000"/>
          <c:min val="0.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Gravité</a:t>
                </a:r>
              </a:p>
            </c:rich>
          </c:tx>
          <c:layout>
            <c:manualLayout>
              <c:xMode val="edge"/>
              <c:yMode val="edge"/>
              <c:x val="0.92634076329582671"/>
              <c:y val="0.443600472271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headEnd w="lg" len="med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10712"/>
        <c:crosses val="max"/>
        <c:crossBetween val="midCat"/>
        <c:majorUnit val="10"/>
        <c:minorUnit val="10"/>
      </c:valAx>
      <c:spPr>
        <a:gradFill flip="none" rotWithShape="1">
          <a:gsLst>
            <a:gs pos="73000">
              <a:srgbClr val="FF9797"/>
            </a:gs>
            <a:gs pos="46000">
              <a:schemeClr val="bg1"/>
            </a:gs>
            <a:gs pos="100000">
              <a:srgbClr val="7E0000"/>
            </a:gs>
          </a:gsLst>
          <a:lin ang="189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45397812177961E-2"/>
          <c:y val="0.15369150502528645"/>
          <c:w val="0.82813191770300321"/>
          <c:h val="0.815250304077843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'5.BR'!$G$16</c:f>
              <c:strCache>
                <c:ptCount val="1"/>
                <c:pt idx="0">
                  <c:v>Risques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4"/>
            <c:spPr>
              <a:solidFill>
                <a:srgbClr val="C00000">
                  <a:alpha val="75000"/>
                </a:srgbClr>
              </a:solidFill>
              <a:ln w="9525">
                <a:solidFill>
                  <a:srgbClr val="C00000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336A712-5280-4122-8E31-DA8B83E74CD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939-48AD-969D-2EDFC0684C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39-48AD-969D-2EDFC0684C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39-48AD-969D-2EDFC0684C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A4-4A1E-949F-EA4FBC93CE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A4-4A1E-949F-EA4FBC93CE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2A4-4A1E-949F-EA4FBC93CE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2A4-4A1E-949F-EA4FBC93CE1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2A4-4A1E-949F-EA4FBC93CE1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2A4-4A1E-949F-EA4FBC93CE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2A4-4A1E-949F-EA4FBC93CE1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2A4-4A1E-949F-EA4FBC93CE1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2A4-4A1E-949F-EA4FBC93CE1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2A4-4A1E-949F-EA4FBC93CE1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D2A4-4A1E-949F-EA4FBC93CE1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D2A4-4A1E-949F-EA4FBC93CE1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D2A4-4A1E-949F-EA4FBC93CE1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2A4-4A1E-949F-EA4FBC93CE1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2A4-4A1E-949F-EA4FBC93CE1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2A4-4A1E-949F-EA4FBC93CE1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D2A4-4A1E-949F-EA4FBC93CE1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D2A4-4A1E-949F-EA4FBC93CE1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D2A4-4A1E-949F-EA4FBC93CE1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D2A4-4A1E-949F-EA4FBC93CE1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D2A4-4A1E-949F-EA4FBC93CE1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D2A4-4A1E-949F-EA4FBC93CE1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D2A4-4A1E-949F-EA4FBC93CE1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D2A4-4A1E-949F-EA4FBC93CE1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D2A4-4A1E-949F-EA4FBC93CE1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D2A4-4A1E-949F-EA4FBC93CE1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D2A4-4A1E-949F-EA4FBC93CE1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D2A4-4A1E-949F-EA4FBC93CE1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D2A4-4A1E-949F-EA4FBC93CE1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D2A4-4A1E-949F-EA4FBC93CE1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D2A4-4A1E-949F-EA4FBC93CE1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D2A4-4A1E-949F-EA4FBC93CE1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D2A4-4A1E-949F-EA4FBC93CE1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D2A4-4A1E-949F-EA4FBC93CE1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D2A4-4A1E-949F-EA4FBC93CE1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D2A4-4A1E-949F-EA4FBC93CE1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D2A4-4A1E-949F-EA4FBC93CE1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D2A4-4A1E-949F-EA4FBC93CE1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D2A4-4A1E-949F-EA4FBC93CE1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D2A4-4A1E-949F-EA4FBC93CE1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D2A4-4A1E-949F-EA4FBC93CE1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D2A4-4A1E-949F-EA4FBC93CE1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D2A4-4A1E-949F-EA4FBC93CE1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D2A4-4A1E-949F-EA4FBC93CE1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D2A4-4A1E-949F-EA4FBC93CE1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D2A4-4A1E-949F-EA4FBC93CE1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D2A4-4A1E-949F-EA4FBC93CE1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D2A4-4A1E-949F-EA4FBC93CE1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D2A4-4A1E-949F-EA4FBC93CE1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D2A4-4A1E-949F-EA4FBC93CE1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D2A4-4A1E-949F-EA4FBC93CE1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D2A4-4A1E-949F-EA4FBC93CE1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D2A4-4A1E-949F-EA4FBC93CE1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D2A4-4A1E-949F-EA4FBC93CE1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D2A4-4A1E-949F-EA4FBC93CE1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D2A4-4A1E-949F-EA4FBC93CE1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D2A4-4A1E-949F-EA4FBC93CE1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D2A4-4A1E-949F-EA4FBC93CE1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D2A4-4A1E-949F-EA4FBC93CE1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D2A4-4A1E-949F-EA4FBC93CE1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D2A4-4A1E-949F-EA4FBC93CE1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D2A4-4A1E-949F-EA4FBC93CE1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D2A4-4A1E-949F-EA4FBC93CE1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D2A4-4A1E-949F-EA4FBC93CE1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D2A4-4A1E-949F-EA4FBC93CE1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D2A4-4A1E-949F-EA4FBC93CE1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D2A4-4A1E-949F-EA4FBC93CE1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D2A4-4A1E-949F-EA4FBC93CE1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D2A4-4A1E-949F-EA4FBC93CE1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D2A4-4A1E-949F-EA4FBC93CE1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D2A4-4A1E-949F-EA4FBC93CE1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D2A4-4A1E-949F-EA4FBC93CE1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D2A4-4A1E-949F-EA4FBC93CE1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D2A4-4A1E-949F-EA4FBC93CE1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D2A4-4A1E-949F-EA4FBC93CE1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D2A4-4A1E-949F-EA4FBC93CE1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D2A4-4A1E-949F-EA4FBC93CE1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D2A4-4A1E-949F-EA4FBC93CE1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D2A4-4A1E-949F-EA4FBC93CE1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C99-46FA-9D15-C5529537A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'5.BR'!$H$18:$H$100</c:f>
              <c:numCache>
                <c:formatCode>0.00%</c:formatCode>
                <c:ptCount val="83"/>
                <c:pt idx="0">
                  <c:v>0.01</c:v>
                </c:pt>
                <c:pt idx="1">
                  <c:v>1E-4</c:v>
                </c:pt>
              </c:numCache>
            </c:numRef>
          </c:xVal>
          <c:yVal>
            <c:numRef>
              <c:f>'5.BR'!$P$18:$P$100</c:f>
              <c:numCache>
                <c:formatCode>0.0</c:formatCode>
                <c:ptCount val="83"/>
                <c:pt idx="0">
                  <c:v>1584.8931924611256</c:v>
                </c:pt>
                <c:pt idx="1">
                  <c:v>100000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'5.BR'!$G$18:$G$100</c15:f>
                <c15:dlblRangeCache>
                  <c:ptCount val="83"/>
                  <c:pt idx="0">
                    <c:v>R1</c:v>
                  </c:pt>
                  <c:pt idx="1">
                    <c:v>R2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B939-48AD-969D-2EDFC0684C03}"/>
            </c:ext>
          </c:extLst>
        </c:ser>
        <c:ser>
          <c:idx val="1"/>
          <c:order val="1"/>
          <c:tx>
            <c:strRef>
              <c:f>'5.BR'!$A$16</c:f>
              <c:strCache>
                <c:ptCount val="1"/>
                <c:pt idx="0">
                  <c:v>Bénéfices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4"/>
            <c:spPr>
              <a:solidFill>
                <a:schemeClr val="accent6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DAEAD38-7A30-40E7-8170-A24F4D65C8B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939-48AD-969D-2EDFC0684C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939-48AD-969D-2EDFC0684C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D2A4-4A1E-949F-EA4FBC93CE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D2A4-4A1E-949F-EA4FBC93CE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D2A4-4A1E-949F-EA4FBC93CE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D2A4-4A1E-949F-EA4FBC93CE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D2A4-4A1E-949F-EA4FBC93CE1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D2A4-4A1E-949F-EA4FBC93CE1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D2A4-4A1E-949F-EA4FBC93CE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D2A4-4A1E-949F-EA4FBC93CE1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D2A4-4A1E-949F-EA4FBC93CE1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D2A4-4A1E-949F-EA4FBC93CE1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D2A4-4A1E-949F-EA4FBC93CE1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D2A4-4A1E-949F-EA4FBC93CE1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D2A4-4A1E-949F-EA4FBC93CE1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D2A4-4A1E-949F-EA4FBC93CE1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D2A4-4A1E-949F-EA4FBC93CE1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D2A4-4A1E-949F-EA4FBC93CE1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D2A4-4A1E-949F-EA4FBC93CE1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D2A4-4A1E-949F-EA4FBC93CE1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D2A4-4A1E-949F-EA4FBC93CE1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D2A4-4A1E-949F-EA4FBC93CE1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D2A4-4A1E-949F-EA4FBC93CE1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D2A4-4A1E-949F-EA4FBC93CE1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D2A4-4A1E-949F-EA4FBC93CE1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D2A4-4A1E-949F-EA4FBC93CE1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D2A4-4A1E-949F-EA4FBC93CE1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D2A4-4A1E-949F-EA4FBC93CE1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D2A4-4A1E-949F-EA4FBC93CE1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D2A4-4A1E-949F-EA4FBC93CE1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D2A4-4A1E-949F-EA4FBC93CE1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D2A4-4A1E-949F-EA4FBC93CE1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D2A4-4A1E-949F-EA4FBC93CE1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D2A4-4A1E-949F-EA4FBC93CE1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D2A4-4A1E-949F-EA4FBC93CE1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D2A4-4A1E-949F-EA4FBC93CE1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D2A4-4A1E-949F-EA4FBC93CE1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D2A4-4A1E-949F-EA4FBC93CE1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D2A4-4A1E-949F-EA4FBC93CE1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D2A4-4A1E-949F-EA4FBC93CE11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D2A4-4A1E-949F-EA4FBC93CE11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D2A4-4A1E-949F-EA4FBC93CE11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D2A4-4A1E-949F-EA4FBC93CE11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D2A4-4A1E-949F-EA4FBC93CE11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D2A4-4A1E-949F-EA4FBC93CE11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D2A4-4A1E-949F-EA4FBC93CE11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E-D2A4-4A1E-949F-EA4FBC93CE11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D2A4-4A1E-949F-EA4FBC93CE11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D2A4-4A1E-949F-EA4FBC93CE11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D2A4-4A1E-949F-EA4FBC93CE11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D2A4-4A1E-949F-EA4FBC93CE11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D2A4-4A1E-949F-EA4FBC93CE11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D2A4-4A1E-949F-EA4FBC93CE11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5-D2A4-4A1E-949F-EA4FBC93CE11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D2A4-4A1E-949F-EA4FBC93CE11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D2A4-4A1E-949F-EA4FBC93CE11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D2A4-4A1E-949F-EA4FBC93CE11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D2A4-4A1E-949F-EA4FBC93CE11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D2A4-4A1E-949F-EA4FBC93CE11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B-D2A4-4A1E-949F-EA4FBC93CE11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C-D2A4-4A1E-949F-EA4FBC93CE11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D-D2A4-4A1E-949F-EA4FBC93CE11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E-D2A4-4A1E-949F-EA4FBC93CE11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F-D2A4-4A1E-949F-EA4FBC93CE11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0-D2A4-4A1E-949F-EA4FBC93CE11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1-D2A4-4A1E-949F-EA4FBC93CE11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2-D2A4-4A1E-949F-EA4FBC93CE11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3-D2A4-4A1E-949F-EA4FBC93CE11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4-D2A4-4A1E-949F-EA4FBC93CE11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5-D2A4-4A1E-949F-EA4FBC93CE11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6-D2A4-4A1E-949F-EA4FBC93CE11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7-D2A4-4A1E-949F-EA4FBC93CE11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8-D2A4-4A1E-949F-EA4FBC93CE11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9-D2A4-4A1E-949F-EA4FBC93CE11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A-D2A4-4A1E-949F-EA4FBC93CE11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B-D2A4-4A1E-949F-EA4FBC93CE11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C-D2A4-4A1E-949F-EA4FBC93CE11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D-D2A4-4A1E-949F-EA4FBC93CE11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E-D2A4-4A1E-949F-EA4FBC93CE11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F-D2A4-4A1E-949F-EA4FBC93CE11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0-D2A4-4A1E-949F-EA4FBC93CE11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1-D2A4-4A1E-949F-EA4FBC93CE11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2-D2A4-4A1E-949F-EA4FBC93C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'5.BR'!$V$18:$V$100</c:f>
              <c:numCache>
                <c:formatCode>0.00%</c:formatCode>
                <c:ptCount val="83"/>
                <c:pt idx="0">
                  <c:v>0.9</c:v>
                </c:pt>
                <c:pt idx="1">
                  <c:v>0.06</c:v>
                </c:pt>
              </c:numCache>
            </c:numRef>
          </c:xVal>
          <c:yVal>
            <c:numRef>
              <c:f>'5.BR'!$S$18:$S$100</c:f>
              <c:numCache>
                <c:formatCode>0.0</c:formatCode>
                <c:ptCount val="83"/>
                <c:pt idx="0">
                  <c:v>31622.776601683952</c:v>
                </c:pt>
                <c:pt idx="1">
                  <c:v>316.22776601683967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'5.BR'!$A$18:$A$90</c15:f>
                <c15:dlblRangeCache>
                  <c:ptCount val="73"/>
                  <c:pt idx="0">
                    <c:v>B1</c:v>
                  </c:pt>
                  <c:pt idx="1">
                    <c:v>B2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B939-48AD-969D-2EDFC0684C03}"/>
            </c:ext>
          </c:extLst>
        </c:ser>
        <c:ser>
          <c:idx val="2"/>
          <c:order val="2"/>
          <c:tx>
            <c:strRef>
              <c:f>'5.BR'!$A$7</c:f>
              <c:strCache>
                <c:ptCount val="1"/>
                <c:pt idx="0">
                  <c:v>4,5</c:v>
                </c:pt>
              </c:strCache>
            </c:strRef>
          </c:tx>
          <c:spPr>
            <a:ln w="3810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4188179009269417E-2"/>
                  <c:y val="-4.7769321429977508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39-48AD-969D-2EDFC0684C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39-48AD-969D-2EDFC0684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'5.BR'!$Q$4:$Q$5</c:f>
              <c:numCache>
                <c:formatCode>0.0000%</c:formatCode>
                <c:ptCount val="2"/>
                <c:pt idx="0">
                  <c:v>0.28479472607476575</c:v>
                </c:pt>
                <c:pt idx="1">
                  <c:v>1</c:v>
                </c:pt>
              </c:numCache>
            </c:numRef>
          </c:xVal>
          <c:yVal>
            <c:numRef>
              <c:f>'5.BR'!$R$4:$R$5</c:f>
              <c:numCache>
                <c:formatCode>0.0</c:formatCode>
                <c:ptCount val="2"/>
                <c:pt idx="0" formatCode="General">
                  <c:v>100000</c:v>
                </c:pt>
                <c:pt idx="1">
                  <c:v>28479.472607476597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39-48AD-969D-2EDFC0684C03}"/>
            </c:ext>
          </c:extLst>
        </c:ser>
        <c:ser>
          <c:idx val="3"/>
          <c:order val="3"/>
          <c:tx>
            <c:strRef>
              <c:f>'5.BR'!$B$7</c:f>
              <c:strCache>
                <c:ptCount val="1"/>
                <c:pt idx="0">
                  <c:v>1,4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242566198212684E-2"/>
                  <c:y val="-5.5566975011641463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39-48AD-969D-2EDFC0684C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39-48AD-969D-2EDFC0684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'5.BR'!$Q$9:$Q$10</c:f>
              <c:numCache>
                <c:formatCode>0.0000%</c:formatCode>
                <c:ptCount val="2"/>
                <c:pt idx="0">
                  <c:v>2.584893192461126E-4</c:v>
                </c:pt>
                <c:pt idx="1">
                  <c:v>1</c:v>
                </c:pt>
              </c:numCache>
            </c:numRef>
          </c:xVal>
          <c:yVal>
            <c:numRef>
              <c:f>'5.BR'!$R$9:$R$10</c:f>
              <c:numCache>
                <c:formatCode>0.0</c:formatCode>
                <c:ptCount val="2"/>
                <c:pt idx="0" formatCode="General">
                  <c:v>100000</c:v>
                </c:pt>
                <c:pt idx="1">
                  <c:v>25.848931924611264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39-48AD-969D-2EDFC0684C03}"/>
            </c:ext>
          </c:extLst>
        </c:ser>
        <c:ser>
          <c:idx val="4"/>
          <c:order val="4"/>
          <c:tx>
            <c:strRef>
              <c:f>'5.BR'!$P$7</c:f>
              <c:strCache>
                <c:ptCount val="1"/>
                <c:pt idx="0">
                  <c:v>BR</c:v>
                </c:pt>
              </c:strCache>
            </c:strRef>
          </c:tx>
          <c:spPr>
            <a:ln w="50800" cap="rnd">
              <a:solidFill>
                <a:schemeClr val="bg1"/>
              </a:solidFill>
              <a:round/>
              <a:headEnd type="triangle"/>
              <a:tailEnd type="triangle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3.4996245722449124E-2"/>
                  <c:y val="-0.15413585584851058"/>
                </c:manualLayout>
              </c:layout>
              <c:tx>
                <c:rich>
                  <a:bodyPr/>
                  <a:lstStyle/>
                  <a:p>
                    <a:fld id="{3E075632-C640-45DF-B62D-FFCC4D4645B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2A4-4A1E-949F-EA4FBC93CE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A4-4A1E-949F-EA4FBC93CE1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fr-FR"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'5.BR'!$Q$7:$Q$8</c:f>
              <c:numCache>
                <c:formatCode>0.0000%</c:formatCode>
                <c:ptCount val="2"/>
                <c:pt idx="0">
                  <c:v>0.53366162132456718</c:v>
                </c:pt>
                <c:pt idx="1">
                  <c:v>1.6077603031736807E-2</c:v>
                </c:pt>
              </c:numCache>
            </c:numRef>
          </c:xVal>
          <c:yVal>
            <c:numRef>
              <c:f>'5.BR'!$R$7:$R$8</c:f>
              <c:numCache>
                <c:formatCode>General</c:formatCode>
                <c:ptCount val="2"/>
                <c:pt idx="0">
                  <c:v>53366.162132456746</c:v>
                </c:pt>
                <c:pt idx="1">
                  <c:v>1607.7603031736826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'5.BR'!$C$7</c15:f>
                <c15:dlblRangeCache>
                  <c:ptCount val="1"/>
                  <c:pt idx="0">
                    <c:v>3,0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2A4-4A1E-949F-EA4FBC93C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710712"/>
        <c:axId val="741707432"/>
      </c:scatterChart>
      <c:valAx>
        <c:axId val="741710712"/>
        <c:scaling>
          <c:logBase val="10"/>
          <c:orientation val="minMax"/>
          <c:max val="1"/>
          <c:min val="1.0000000000000004E-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Probabilité</a:t>
                </a:r>
              </a:p>
            </c:rich>
          </c:tx>
          <c:layout>
            <c:manualLayout>
              <c:xMode val="edge"/>
              <c:yMode val="edge"/>
              <c:x val="8.2916726318301118E-2"/>
              <c:y val="7.53930606235196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07432"/>
        <c:crosses val="max"/>
        <c:crossBetween val="midCat"/>
        <c:majorUnit val="10"/>
        <c:minorUnit val="10"/>
      </c:valAx>
      <c:valAx>
        <c:axId val="741707432"/>
        <c:scaling>
          <c:logBase val="10"/>
          <c:orientation val="minMax"/>
          <c:max val="100000"/>
          <c:min val="0.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chemeClr val="tx1"/>
                    </a:solidFill>
                  </a:rPr>
                  <a:t>Gravité/Importance</a:t>
                </a:r>
              </a:p>
            </c:rich>
          </c:tx>
          <c:layout>
            <c:manualLayout>
              <c:xMode val="edge"/>
              <c:yMode val="edge"/>
              <c:x val="0.93842535544084182"/>
              <c:y val="0.32360034995625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  <a:headEnd w="lg" len="med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710712"/>
        <c:crosses val="max"/>
        <c:crossBetween val="midCat"/>
        <c:majorUnit val="10"/>
        <c:minorUnit val="10"/>
      </c:valAx>
      <c:spPr>
        <a:gradFill flip="none" rotWithShape="1">
          <a:gsLst>
            <a:gs pos="73000">
              <a:schemeClr val="accent1">
                <a:lumMod val="20000"/>
                <a:lumOff val="80000"/>
              </a:schemeClr>
            </a:gs>
            <a:gs pos="46000">
              <a:schemeClr val="bg1"/>
            </a:gs>
            <a:gs pos="100000">
              <a:schemeClr val="accent1"/>
            </a:gs>
          </a:gsLst>
          <a:lin ang="18900000" scaled="1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3">
  <dgm:title val=""/>
  <dgm:desc val=""/>
  <dgm:catLst>
    <dgm:cat type="accent1" pri="11300"/>
  </dgm:catLst>
  <dgm:styleLbl name="node0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1">
        <a:shade val="80000"/>
      </a:schemeClr>
      <a:schemeClr val="accent1">
        <a:tint val="7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/>
    <dgm:txEffectClrLst/>
  </dgm:styleLbl>
  <dgm:styleLbl name="node1">
    <dgm:fillClrLst>
      <a:schemeClr val="accent1">
        <a:shade val="80000"/>
      </a:schemeClr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lnNode1">
    <dgm:fillClrLst>
      <a:schemeClr val="accent1">
        <a:shade val="80000"/>
      </a:schemeClr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1">
        <a:shade val="80000"/>
        <a:alpha val="50000"/>
      </a:schemeClr>
      <a:schemeClr val="accent1">
        <a:tint val="7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1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1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/>
    <dgm:txEffectClrLst/>
  </dgm:styleLbl>
  <dgm:styleLbl name="fg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lt1"/>
    </dgm:txFillClrLst>
    <dgm:txEffectClrLst/>
  </dgm:styleLbl>
  <dgm:styleLbl name="sibTrans1D1">
    <dgm:fillClrLst>
      <a:schemeClr val="accent1">
        <a:shade val="90000"/>
      </a:schemeClr>
      <a:schemeClr val="accent1">
        <a:tint val="70000"/>
      </a:schemeClr>
    </dgm:fillClrLst>
    <dgm:linClrLst>
      <a:schemeClr val="accent1">
        <a:shade val="90000"/>
      </a:schemeClr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1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>
        <a:tint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>
        <a:tint val="90000"/>
      </a:schemeClr>
    </dgm:fillClrLst>
    <dgm:linClrLst meth="repeat">
      <a:schemeClr val="accent1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1">
        <a:tint val="50000"/>
      </a:schemeClr>
    </dgm:fillClrLst>
    <dgm:linClrLst meth="repeat">
      <a:schemeClr val="accent1">
        <a:tint val="50000"/>
      </a:schemeClr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>
        <a:shade val="8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>
        <a:tint val="99000"/>
      </a:schemeClr>
    </dgm:fillClrLst>
    <dgm:linClrLst meth="repeat">
      <a:schemeClr val="accent1">
        <a:tint val="99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>
        <a:tint val="80000"/>
      </a:schemeClr>
    </dgm:fillClrLst>
    <dgm:linClrLst meth="repeat">
      <a:schemeClr val="accent1">
        <a:tint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>
        <a:tint val="7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1">
        <a:shade val="80000"/>
      </a:schemeClr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>
        <a:tint val="99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>
        <a:tint val="8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5657CB3-BDA7-40D6-A8C4-E29480FF86BF}" type="doc">
      <dgm:prSet loTypeId="urn:microsoft.com/office/officeart/2005/8/layout/StepDownProcess" loCatId="process" qsTypeId="urn:microsoft.com/office/officeart/2005/8/quickstyle/simple1" qsCatId="simple" csTypeId="urn:microsoft.com/office/officeart/2005/8/colors/accent1_3" csCatId="accent1" phldr="1"/>
      <dgm:spPr/>
      <dgm:t>
        <a:bodyPr/>
        <a:lstStyle/>
        <a:p>
          <a:endParaRPr lang="fr-FR"/>
        </a:p>
      </dgm:t>
    </dgm:pt>
    <dgm:pt modelId="{9099F121-2EB3-4F67-A316-699327B50411}">
      <dgm:prSet phldrT="[Texte]" custT="1"/>
      <dgm:spPr/>
      <dgm:t>
        <a:bodyPr/>
        <a:lstStyle/>
        <a:p>
          <a:r>
            <a:rPr lang="fr-FR" sz="1200"/>
            <a:t>Identification</a:t>
          </a:r>
        </a:p>
      </dgm:t>
    </dgm:pt>
    <dgm:pt modelId="{B1112F2E-8C77-4F14-B94F-64ABC6E974B0}" type="parTrans" cxnId="{16C02AF6-18DD-4C79-9544-EE49AFD117F4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6398736E-DDAC-40D7-8F6A-58E39EC609CF}" type="sibTrans" cxnId="{16C02AF6-18DD-4C79-9544-EE49AFD117F4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86173A7C-22B5-45D5-801A-B1C3C0BB2F66}">
      <dgm:prSet phldrT="[Texte]" custT="1"/>
      <dgm:spPr/>
      <dgm:t>
        <a:bodyPr/>
        <a:lstStyle/>
        <a:p>
          <a:r>
            <a:rPr lang="fr-FR" sz="1200"/>
            <a:t>Analyse</a:t>
          </a:r>
        </a:p>
      </dgm:t>
    </dgm:pt>
    <dgm:pt modelId="{48CF5B04-BF31-4E6F-8613-7F5EA74B238B}" type="parTrans" cxnId="{2CEA9519-05BE-4585-9E18-D41957EDCDDC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CCA17682-69CC-404A-8A10-D814484BC89C}" type="sibTrans" cxnId="{2CEA9519-05BE-4585-9E18-D41957EDCDDC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EA65530D-EDB9-444E-B0D2-180205CC300D}">
      <dgm:prSet phldrT="[Texte]" custT="1"/>
      <dgm:spPr/>
      <dgm:t>
        <a:bodyPr/>
        <a:lstStyle/>
        <a:p>
          <a:r>
            <a:rPr lang="fr-FR" sz="1200"/>
            <a:t>Maitrise</a:t>
          </a:r>
        </a:p>
      </dgm:t>
    </dgm:pt>
    <dgm:pt modelId="{88E4B38E-B9FC-481B-A2F0-185981B21AEF}" type="parTrans" cxnId="{102D1DAE-D85A-4A3C-BC1C-A4F4B75B75B2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C4B6B3CA-03E2-452C-8447-5508610EEC61}" type="sibTrans" cxnId="{102D1DAE-D85A-4A3C-BC1C-A4F4B75B75B2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E6EE4285-4A59-49F0-8A9E-E320254E8CBD}">
      <dgm:prSet phldrT="[Texte]" custT="1"/>
      <dgm:spPr/>
      <dgm:t>
        <a:bodyPr/>
        <a:lstStyle/>
        <a:p>
          <a:r>
            <a:rPr lang="fr-FR" sz="1200"/>
            <a:t>Acceptabilité</a:t>
          </a:r>
        </a:p>
      </dgm:t>
    </dgm:pt>
    <dgm:pt modelId="{A4561C44-1441-40EE-86ED-5D20EC1F8085}" type="parTrans" cxnId="{BE018A00-B987-4B40-B186-4A8BCB121F7C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59EAE337-1122-4444-9D0D-014428D058A1}" type="sibTrans" cxnId="{BE018A00-B987-4B40-B186-4A8BCB121F7C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66F41580-7966-4EB3-9EAA-2C802F579CA5}">
      <dgm:prSet phldrT="[Texte]" custT="1"/>
      <dgm:spPr/>
      <dgm:t>
        <a:bodyPr/>
        <a:lstStyle/>
        <a:p>
          <a:r>
            <a:rPr lang="fr-FR" sz="1200"/>
            <a:t>Suivi</a:t>
          </a:r>
        </a:p>
      </dgm:t>
    </dgm:pt>
    <dgm:pt modelId="{9B5B819C-CE32-4BDC-9F0F-4FC7DFA2A645}" type="parTrans" cxnId="{6D62ADC1-54DB-41B1-B6CC-03D5EAF5B9E9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3EC2CA8D-B4F7-40CD-98C3-74E3165C75E6}" type="sibTrans" cxnId="{6D62ADC1-54DB-41B1-B6CC-03D5EAF5B9E9}">
      <dgm:prSet/>
      <dgm:spPr/>
      <dgm:t>
        <a:bodyPr/>
        <a:lstStyle/>
        <a:p>
          <a:endParaRPr lang="fr-FR" sz="1200">
            <a:solidFill>
              <a:sysClr val="windowText" lastClr="000000"/>
            </a:solidFill>
          </a:endParaRPr>
        </a:p>
      </dgm:t>
    </dgm:pt>
    <dgm:pt modelId="{8B69A344-E7B1-48AD-8040-4882B8FAEEEC}" type="pres">
      <dgm:prSet presAssocID="{95657CB3-BDA7-40D6-A8C4-E29480FF86BF}" presName="rootnode" presStyleCnt="0">
        <dgm:presLayoutVars>
          <dgm:chMax/>
          <dgm:chPref/>
          <dgm:dir/>
          <dgm:animLvl val="lvl"/>
        </dgm:presLayoutVars>
      </dgm:prSet>
      <dgm:spPr/>
    </dgm:pt>
    <dgm:pt modelId="{5CDF1A0E-29D6-45F4-AFFD-CF4DED522D88}" type="pres">
      <dgm:prSet presAssocID="{9099F121-2EB3-4F67-A316-699327B50411}" presName="composite" presStyleCnt="0"/>
      <dgm:spPr/>
    </dgm:pt>
    <dgm:pt modelId="{7B18A286-EBE6-4336-AD7F-6C778088C4F9}" type="pres">
      <dgm:prSet presAssocID="{9099F121-2EB3-4F67-A316-699327B50411}" presName="bentUpArrow1" presStyleLbl="alignImgPlace1" presStyleIdx="0" presStyleCnt="4"/>
      <dgm:spPr/>
    </dgm:pt>
    <dgm:pt modelId="{189613B9-2B23-4762-A112-7FDCE168C355}" type="pres">
      <dgm:prSet presAssocID="{9099F121-2EB3-4F67-A316-699327B50411}" presName="ParentText" presStyleLbl="node1" presStyleIdx="0" presStyleCnt="5">
        <dgm:presLayoutVars>
          <dgm:chMax val="1"/>
          <dgm:chPref val="1"/>
          <dgm:bulletEnabled val="1"/>
        </dgm:presLayoutVars>
      </dgm:prSet>
      <dgm:spPr/>
    </dgm:pt>
    <dgm:pt modelId="{2FCEFE68-0443-4E9F-904E-9AE09A9CE708}" type="pres">
      <dgm:prSet presAssocID="{9099F121-2EB3-4F67-A316-699327B50411}" presName="ChildText" presStyleLbl="revTx" presStyleIdx="0" presStyleCnt="4">
        <dgm:presLayoutVars>
          <dgm:chMax val="0"/>
          <dgm:chPref val="0"/>
          <dgm:bulletEnabled val="1"/>
        </dgm:presLayoutVars>
      </dgm:prSet>
      <dgm:spPr/>
    </dgm:pt>
    <dgm:pt modelId="{6B6BA781-2A8C-4604-9251-7CB7B1A50953}" type="pres">
      <dgm:prSet presAssocID="{6398736E-DDAC-40D7-8F6A-58E39EC609CF}" presName="sibTrans" presStyleCnt="0"/>
      <dgm:spPr/>
    </dgm:pt>
    <dgm:pt modelId="{07ACBB0F-1470-41B1-AD1A-2F09915B0C25}" type="pres">
      <dgm:prSet presAssocID="{86173A7C-22B5-45D5-801A-B1C3C0BB2F66}" presName="composite" presStyleCnt="0"/>
      <dgm:spPr/>
    </dgm:pt>
    <dgm:pt modelId="{99CCA0F5-9B7C-4A1A-95E7-0DAEEA34493F}" type="pres">
      <dgm:prSet presAssocID="{86173A7C-22B5-45D5-801A-B1C3C0BB2F66}" presName="bentUpArrow1" presStyleLbl="alignImgPlace1" presStyleIdx="1" presStyleCnt="4"/>
      <dgm:spPr/>
    </dgm:pt>
    <dgm:pt modelId="{423B2D44-AF22-44CD-8F12-AAFCC65F2555}" type="pres">
      <dgm:prSet presAssocID="{86173A7C-22B5-45D5-801A-B1C3C0BB2F66}" presName="ParentText" presStyleLbl="node1" presStyleIdx="1" presStyleCnt="5">
        <dgm:presLayoutVars>
          <dgm:chMax val="1"/>
          <dgm:chPref val="1"/>
          <dgm:bulletEnabled val="1"/>
        </dgm:presLayoutVars>
      </dgm:prSet>
      <dgm:spPr/>
    </dgm:pt>
    <dgm:pt modelId="{845BC153-3D46-4D5E-B735-93E29025F0C9}" type="pres">
      <dgm:prSet presAssocID="{86173A7C-22B5-45D5-801A-B1C3C0BB2F66}" presName="ChildText" presStyleLbl="revTx" presStyleIdx="1" presStyleCnt="4">
        <dgm:presLayoutVars>
          <dgm:chMax val="0"/>
          <dgm:chPref val="0"/>
          <dgm:bulletEnabled val="1"/>
        </dgm:presLayoutVars>
      </dgm:prSet>
      <dgm:spPr/>
    </dgm:pt>
    <dgm:pt modelId="{E2A34A07-2C3C-4558-957B-7DCA2844EB59}" type="pres">
      <dgm:prSet presAssocID="{CCA17682-69CC-404A-8A10-D814484BC89C}" presName="sibTrans" presStyleCnt="0"/>
      <dgm:spPr/>
    </dgm:pt>
    <dgm:pt modelId="{103B8826-4476-4B45-A2EC-6B977EF402B0}" type="pres">
      <dgm:prSet presAssocID="{EA65530D-EDB9-444E-B0D2-180205CC300D}" presName="composite" presStyleCnt="0"/>
      <dgm:spPr/>
    </dgm:pt>
    <dgm:pt modelId="{61F192B9-5CC8-4DCF-92E2-9CD58F9CE2CF}" type="pres">
      <dgm:prSet presAssocID="{EA65530D-EDB9-444E-B0D2-180205CC300D}" presName="bentUpArrow1" presStyleLbl="alignImgPlace1" presStyleIdx="2" presStyleCnt="4"/>
      <dgm:spPr/>
    </dgm:pt>
    <dgm:pt modelId="{FBFE9279-6867-48BE-B29A-7AA076E01AC0}" type="pres">
      <dgm:prSet presAssocID="{EA65530D-EDB9-444E-B0D2-180205CC300D}" presName="ParentText" presStyleLbl="node1" presStyleIdx="2" presStyleCnt="5">
        <dgm:presLayoutVars>
          <dgm:chMax val="1"/>
          <dgm:chPref val="1"/>
          <dgm:bulletEnabled val="1"/>
        </dgm:presLayoutVars>
      </dgm:prSet>
      <dgm:spPr/>
    </dgm:pt>
    <dgm:pt modelId="{CD4D28E0-66E7-436F-8BAB-EF9BB4089B1D}" type="pres">
      <dgm:prSet presAssocID="{EA65530D-EDB9-444E-B0D2-180205CC300D}" presName="ChildText" presStyleLbl="revTx" presStyleIdx="2" presStyleCnt="4">
        <dgm:presLayoutVars>
          <dgm:chMax val="0"/>
          <dgm:chPref val="0"/>
          <dgm:bulletEnabled val="1"/>
        </dgm:presLayoutVars>
      </dgm:prSet>
      <dgm:spPr/>
    </dgm:pt>
    <dgm:pt modelId="{CD18D579-DBAE-4A11-8196-AE1456265FD4}" type="pres">
      <dgm:prSet presAssocID="{C4B6B3CA-03E2-452C-8447-5508610EEC61}" presName="sibTrans" presStyleCnt="0"/>
      <dgm:spPr/>
    </dgm:pt>
    <dgm:pt modelId="{46BE58FD-5233-4D57-A21C-CDD7C84647FA}" type="pres">
      <dgm:prSet presAssocID="{E6EE4285-4A59-49F0-8A9E-E320254E8CBD}" presName="composite" presStyleCnt="0"/>
      <dgm:spPr/>
    </dgm:pt>
    <dgm:pt modelId="{F8223A68-5A47-4C37-8257-02F6394B9091}" type="pres">
      <dgm:prSet presAssocID="{E6EE4285-4A59-49F0-8A9E-E320254E8CBD}" presName="bentUpArrow1" presStyleLbl="alignImgPlace1" presStyleIdx="3" presStyleCnt="4"/>
      <dgm:spPr/>
    </dgm:pt>
    <dgm:pt modelId="{411C3785-EF65-469D-8FC8-78E2B351F3D7}" type="pres">
      <dgm:prSet presAssocID="{E6EE4285-4A59-49F0-8A9E-E320254E8CBD}" presName="ParentText" presStyleLbl="node1" presStyleIdx="3" presStyleCnt="5">
        <dgm:presLayoutVars>
          <dgm:chMax val="1"/>
          <dgm:chPref val="1"/>
          <dgm:bulletEnabled val="1"/>
        </dgm:presLayoutVars>
      </dgm:prSet>
      <dgm:spPr/>
    </dgm:pt>
    <dgm:pt modelId="{B46F74D8-B0B5-4913-B710-18FC3716B3C8}" type="pres">
      <dgm:prSet presAssocID="{E6EE4285-4A59-49F0-8A9E-E320254E8CBD}" presName="ChildText" presStyleLbl="revTx" presStyleIdx="3" presStyleCnt="4">
        <dgm:presLayoutVars>
          <dgm:chMax val="0"/>
          <dgm:chPref val="0"/>
          <dgm:bulletEnabled val="1"/>
        </dgm:presLayoutVars>
      </dgm:prSet>
      <dgm:spPr/>
    </dgm:pt>
    <dgm:pt modelId="{8AEA92E6-A17D-41AA-AA05-BF0BF01AC83A}" type="pres">
      <dgm:prSet presAssocID="{59EAE337-1122-4444-9D0D-014428D058A1}" presName="sibTrans" presStyleCnt="0"/>
      <dgm:spPr/>
    </dgm:pt>
    <dgm:pt modelId="{57E3CAB8-3CA3-40AC-96DF-F692CBEA9292}" type="pres">
      <dgm:prSet presAssocID="{66F41580-7966-4EB3-9EAA-2C802F579CA5}" presName="composite" presStyleCnt="0"/>
      <dgm:spPr/>
    </dgm:pt>
    <dgm:pt modelId="{51D2424B-EFD2-4AF0-B702-1E0489CFE27A}" type="pres">
      <dgm:prSet presAssocID="{66F41580-7966-4EB3-9EAA-2C802F579CA5}" presName="ParentText" presStyleLbl="node1" presStyleIdx="4" presStyleCnt="5">
        <dgm:presLayoutVars>
          <dgm:chMax val="1"/>
          <dgm:chPref val="1"/>
          <dgm:bulletEnabled val="1"/>
        </dgm:presLayoutVars>
      </dgm:prSet>
      <dgm:spPr/>
    </dgm:pt>
  </dgm:ptLst>
  <dgm:cxnLst>
    <dgm:cxn modelId="{BE018A00-B987-4B40-B186-4A8BCB121F7C}" srcId="{95657CB3-BDA7-40D6-A8C4-E29480FF86BF}" destId="{E6EE4285-4A59-49F0-8A9E-E320254E8CBD}" srcOrd="3" destOrd="0" parTransId="{A4561C44-1441-40EE-86ED-5D20EC1F8085}" sibTransId="{59EAE337-1122-4444-9D0D-014428D058A1}"/>
    <dgm:cxn modelId="{C4C35B08-2D46-4CAA-96B9-1D17ACC8D53F}" type="presOf" srcId="{EA65530D-EDB9-444E-B0D2-180205CC300D}" destId="{FBFE9279-6867-48BE-B29A-7AA076E01AC0}" srcOrd="0" destOrd="0" presId="urn:microsoft.com/office/officeart/2005/8/layout/StepDownProcess"/>
    <dgm:cxn modelId="{2CEA9519-05BE-4585-9E18-D41957EDCDDC}" srcId="{95657CB3-BDA7-40D6-A8C4-E29480FF86BF}" destId="{86173A7C-22B5-45D5-801A-B1C3C0BB2F66}" srcOrd="1" destOrd="0" parTransId="{48CF5B04-BF31-4E6F-8613-7F5EA74B238B}" sibTransId="{CCA17682-69CC-404A-8A10-D814484BC89C}"/>
    <dgm:cxn modelId="{17F0BE73-0840-4403-8BD7-60D6F8176111}" type="presOf" srcId="{9099F121-2EB3-4F67-A316-699327B50411}" destId="{189613B9-2B23-4762-A112-7FDCE168C355}" srcOrd="0" destOrd="0" presId="urn:microsoft.com/office/officeart/2005/8/layout/StepDownProcess"/>
    <dgm:cxn modelId="{8EFDC392-45E8-4345-8207-76FF8B5D624B}" type="presOf" srcId="{95657CB3-BDA7-40D6-A8C4-E29480FF86BF}" destId="{8B69A344-E7B1-48AD-8040-4882B8FAEEEC}" srcOrd="0" destOrd="0" presId="urn:microsoft.com/office/officeart/2005/8/layout/StepDownProcess"/>
    <dgm:cxn modelId="{10F40D9F-791B-4F44-A6A1-6957F06DA19D}" type="presOf" srcId="{86173A7C-22B5-45D5-801A-B1C3C0BB2F66}" destId="{423B2D44-AF22-44CD-8F12-AAFCC65F2555}" srcOrd="0" destOrd="0" presId="urn:microsoft.com/office/officeart/2005/8/layout/StepDownProcess"/>
    <dgm:cxn modelId="{102D1DAE-D85A-4A3C-BC1C-A4F4B75B75B2}" srcId="{95657CB3-BDA7-40D6-A8C4-E29480FF86BF}" destId="{EA65530D-EDB9-444E-B0D2-180205CC300D}" srcOrd="2" destOrd="0" parTransId="{88E4B38E-B9FC-481B-A2F0-185981B21AEF}" sibTransId="{C4B6B3CA-03E2-452C-8447-5508610EEC61}"/>
    <dgm:cxn modelId="{6D62ADC1-54DB-41B1-B6CC-03D5EAF5B9E9}" srcId="{95657CB3-BDA7-40D6-A8C4-E29480FF86BF}" destId="{66F41580-7966-4EB3-9EAA-2C802F579CA5}" srcOrd="4" destOrd="0" parTransId="{9B5B819C-CE32-4BDC-9F0F-4FC7DFA2A645}" sibTransId="{3EC2CA8D-B4F7-40CD-98C3-74E3165C75E6}"/>
    <dgm:cxn modelId="{C5B28EF3-C346-447A-AC19-C25CF931F94D}" type="presOf" srcId="{E6EE4285-4A59-49F0-8A9E-E320254E8CBD}" destId="{411C3785-EF65-469D-8FC8-78E2B351F3D7}" srcOrd="0" destOrd="0" presId="urn:microsoft.com/office/officeart/2005/8/layout/StepDownProcess"/>
    <dgm:cxn modelId="{16C02AF6-18DD-4C79-9544-EE49AFD117F4}" srcId="{95657CB3-BDA7-40D6-A8C4-E29480FF86BF}" destId="{9099F121-2EB3-4F67-A316-699327B50411}" srcOrd="0" destOrd="0" parTransId="{B1112F2E-8C77-4F14-B94F-64ABC6E974B0}" sibTransId="{6398736E-DDAC-40D7-8F6A-58E39EC609CF}"/>
    <dgm:cxn modelId="{48055EFD-2005-4B46-BFF3-3EAC5DCD33F0}" type="presOf" srcId="{66F41580-7966-4EB3-9EAA-2C802F579CA5}" destId="{51D2424B-EFD2-4AF0-B702-1E0489CFE27A}" srcOrd="0" destOrd="0" presId="urn:microsoft.com/office/officeart/2005/8/layout/StepDownProcess"/>
    <dgm:cxn modelId="{9FF5C63A-0CBC-4F2B-8398-D25163434773}" type="presParOf" srcId="{8B69A344-E7B1-48AD-8040-4882B8FAEEEC}" destId="{5CDF1A0E-29D6-45F4-AFFD-CF4DED522D88}" srcOrd="0" destOrd="0" presId="urn:microsoft.com/office/officeart/2005/8/layout/StepDownProcess"/>
    <dgm:cxn modelId="{30B34F17-56B7-434B-A765-D47AB3474F15}" type="presParOf" srcId="{5CDF1A0E-29D6-45F4-AFFD-CF4DED522D88}" destId="{7B18A286-EBE6-4336-AD7F-6C778088C4F9}" srcOrd="0" destOrd="0" presId="urn:microsoft.com/office/officeart/2005/8/layout/StepDownProcess"/>
    <dgm:cxn modelId="{732B650B-C4AF-486D-A2FC-040E950B1668}" type="presParOf" srcId="{5CDF1A0E-29D6-45F4-AFFD-CF4DED522D88}" destId="{189613B9-2B23-4762-A112-7FDCE168C355}" srcOrd="1" destOrd="0" presId="urn:microsoft.com/office/officeart/2005/8/layout/StepDownProcess"/>
    <dgm:cxn modelId="{B82CBF84-A667-4EBD-AEE3-DE43A25EB3BB}" type="presParOf" srcId="{5CDF1A0E-29D6-45F4-AFFD-CF4DED522D88}" destId="{2FCEFE68-0443-4E9F-904E-9AE09A9CE708}" srcOrd="2" destOrd="0" presId="urn:microsoft.com/office/officeart/2005/8/layout/StepDownProcess"/>
    <dgm:cxn modelId="{6BFD23FF-A23E-4BFB-9ACE-00B744DA66F9}" type="presParOf" srcId="{8B69A344-E7B1-48AD-8040-4882B8FAEEEC}" destId="{6B6BA781-2A8C-4604-9251-7CB7B1A50953}" srcOrd="1" destOrd="0" presId="urn:microsoft.com/office/officeart/2005/8/layout/StepDownProcess"/>
    <dgm:cxn modelId="{1A228F43-8748-4B31-BE35-06375ED8D69B}" type="presParOf" srcId="{8B69A344-E7B1-48AD-8040-4882B8FAEEEC}" destId="{07ACBB0F-1470-41B1-AD1A-2F09915B0C25}" srcOrd="2" destOrd="0" presId="urn:microsoft.com/office/officeart/2005/8/layout/StepDownProcess"/>
    <dgm:cxn modelId="{D081AEC9-C961-40E5-A308-D3112C0BC224}" type="presParOf" srcId="{07ACBB0F-1470-41B1-AD1A-2F09915B0C25}" destId="{99CCA0F5-9B7C-4A1A-95E7-0DAEEA34493F}" srcOrd="0" destOrd="0" presId="urn:microsoft.com/office/officeart/2005/8/layout/StepDownProcess"/>
    <dgm:cxn modelId="{472CE292-2352-4238-A74B-8F3E46959C61}" type="presParOf" srcId="{07ACBB0F-1470-41B1-AD1A-2F09915B0C25}" destId="{423B2D44-AF22-44CD-8F12-AAFCC65F2555}" srcOrd="1" destOrd="0" presId="urn:microsoft.com/office/officeart/2005/8/layout/StepDownProcess"/>
    <dgm:cxn modelId="{032DE175-6723-4BAB-A157-10EBD37DE588}" type="presParOf" srcId="{07ACBB0F-1470-41B1-AD1A-2F09915B0C25}" destId="{845BC153-3D46-4D5E-B735-93E29025F0C9}" srcOrd="2" destOrd="0" presId="urn:microsoft.com/office/officeart/2005/8/layout/StepDownProcess"/>
    <dgm:cxn modelId="{D2A22208-06A3-486A-B0AB-DA6275E1A9E7}" type="presParOf" srcId="{8B69A344-E7B1-48AD-8040-4882B8FAEEEC}" destId="{E2A34A07-2C3C-4558-957B-7DCA2844EB59}" srcOrd="3" destOrd="0" presId="urn:microsoft.com/office/officeart/2005/8/layout/StepDownProcess"/>
    <dgm:cxn modelId="{8194F83D-CABD-48DD-A77E-C7408EF4FC4A}" type="presParOf" srcId="{8B69A344-E7B1-48AD-8040-4882B8FAEEEC}" destId="{103B8826-4476-4B45-A2EC-6B977EF402B0}" srcOrd="4" destOrd="0" presId="urn:microsoft.com/office/officeart/2005/8/layout/StepDownProcess"/>
    <dgm:cxn modelId="{5F3719B7-40EE-41F6-93F8-D7FE4E7A605B}" type="presParOf" srcId="{103B8826-4476-4B45-A2EC-6B977EF402B0}" destId="{61F192B9-5CC8-4DCF-92E2-9CD58F9CE2CF}" srcOrd="0" destOrd="0" presId="urn:microsoft.com/office/officeart/2005/8/layout/StepDownProcess"/>
    <dgm:cxn modelId="{11A62FDD-46B4-4211-B8EB-FEC1FB0F631E}" type="presParOf" srcId="{103B8826-4476-4B45-A2EC-6B977EF402B0}" destId="{FBFE9279-6867-48BE-B29A-7AA076E01AC0}" srcOrd="1" destOrd="0" presId="urn:microsoft.com/office/officeart/2005/8/layout/StepDownProcess"/>
    <dgm:cxn modelId="{02E5EC39-E5A8-4978-BD42-02A293BAE344}" type="presParOf" srcId="{103B8826-4476-4B45-A2EC-6B977EF402B0}" destId="{CD4D28E0-66E7-436F-8BAB-EF9BB4089B1D}" srcOrd="2" destOrd="0" presId="urn:microsoft.com/office/officeart/2005/8/layout/StepDownProcess"/>
    <dgm:cxn modelId="{4A568787-FE14-408F-B4A0-0E5E504DE808}" type="presParOf" srcId="{8B69A344-E7B1-48AD-8040-4882B8FAEEEC}" destId="{CD18D579-DBAE-4A11-8196-AE1456265FD4}" srcOrd="5" destOrd="0" presId="urn:microsoft.com/office/officeart/2005/8/layout/StepDownProcess"/>
    <dgm:cxn modelId="{E9C7F180-5ACF-425F-B672-686B9A05B94E}" type="presParOf" srcId="{8B69A344-E7B1-48AD-8040-4882B8FAEEEC}" destId="{46BE58FD-5233-4D57-A21C-CDD7C84647FA}" srcOrd="6" destOrd="0" presId="urn:microsoft.com/office/officeart/2005/8/layout/StepDownProcess"/>
    <dgm:cxn modelId="{EBC1890B-11E0-4B84-859F-EFC3CA453993}" type="presParOf" srcId="{46BE58FD-5233-4D57-A21C-CDD7C84647FA}" destId="{F8223A68-5A47-4C37-8257-02F6394B9091}" srcOrd="0" destOrd="0" presId="urn:microsoft.com/office/officeart/2005/8/layout/StepDownProcess"/>
    <dgm:cxn modelId="{8E648EA4-6101-4BE4-A06D-2ED6142C751B}" type="presParOf" srcId="{46BE58FD-5233-4D57-A21C-CDD7C84647FA}" destId="{411C3785-EF65-469D-8FC8-78E2B351F3D7}" srcOrd="1" destOrd="0" presId="urn:microsoft.com/office/officeart/2005/8/layout/StepDownProcess"/>
    <dgm:cxn modelId="{0BE65D43-763F-4FF3-9A5C-1FE74174070F}" type="presParOf" srcId="{46BE58FD-5233-4D57-A21C-CDD7C84647FA}" destId="{B46F74D8-B0B5-4913-B710-18FC3716B3C8}" srcOrd="2" destOrd="0" presId="urn:microsoft.com/office/officeart/2005/8/layout/StepDownProcess"/>
    <dgm:cxn modelId="{716D6E3E-49B4-4E2B-94B7-F65D97F23020}" type="presParOf" srcId="{8B69A344-E7B1-48AD-8040-4882B8FAEEEC}" destId="{8AEA92E6-A17D-41AA-AA05-BF0BF01AC83A}" srcOrd="7" destOrd="0" presId="urn:microsoft.com/office/officeart/2005/8/layout/StepDownProcess"/>
    <dgm:cxn modelId="{DD2C570E-BD13-41BA-82EE-005BD79445E8}" type="presParOf" srcId="{8B69A344-E7B1-48AD-8040-4882B8FAEEEC}" destId="{57E3CAB8-3CA3-40AC-96DF-F692CBEA9292}" srcOrd="8" destOrd="0" presId="urn:microsoft.com/office/officeart/2005/8/layout/StepDownProcess"/>
    <dgm:cxn modelId="{E42ACA1D-8ADE-4DC6-AF05-FEAEA8BA034D}" type="presParOf" srcId="{57E3CAB8-3CA3-40AC-96DF-F692CBEA9292}" destId="{51D2424B-EFD2-4AF0-B702-1E0489CFE27A}" srcOrd="0" destOrd="0" presId="urn:microsoft.com/office/officeart/2005/8/layout/StepDownProcess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5A66717-D9D4-48B8-B90C-1CDF814EB503}" type="doc">
      <dgm:prSet loTypeId="urn:microsoft.com/office/officeart/2005/8/layout/radial1" loCatId="cycle" qsTypeId="urn:microsoft.com/office/officeart/2005/8/quickstyle/simple1" qsCatId="simple" csTypeId="urn:microsoft.com/office/officeart/2005/8/colors/accent3_1" csCatId="accent3" phldr="1"/>
      <dgm:spPr/>
      <dgm:t>
        <a:bodyPr/>
        <a:lstStyle/>
        <a:p>
          <a:endParaRPr lang="fr-FR"/>
        </a:p>
      </dgm:t>
    </dgm:pt>
    <dgm:pt modelId="{7394F435-DAEA-456E-9DD3-4232FE646FAC}">
      <dgm:prSet phldrT="[Texte]" custT="1"/>
      <dgm:spPr/>
      <dgm:t>
        <a:bodyPr/>
        <a:lstStyle/>
        <a:p>
          <a:r>
            <a:rPr lang="fr-FR" sz="1400" b="1"/>
            <a:t>GDR</a:t>
          </a:r>
          <a:endParaRPr lang="fr-FR" sz="1000" b="1"/>
        </a:p>
      </dgm:t>
    </dgm:pt>
    <dgm:pt modelId="{43E611B7-3034-4DA1-8BED-C9E63009164C}" type="parTrans" cxnId="{E32B7F4B-530B-4167-A3F7-B0A5FF3F6AB7}">
      <dgm:prSet/>
      <dgm:spPr/>
      <dgm:t>
        <a:bodyPr/>
        <a:lstStyle/>
        <a:p>
          <a:endParaRPr lang="fr-FR" sz="1000"/>
        </a:p>
      </dgm:t>
    </dgm:pt>
    <dgm:pt modelId="{3C0A5981-99FF-44F4-8CDE-000F1BEEC280}" type="sibTrans" cxnId="{E32B7F4B-530B-4167-A3F7-B0A5FF3F6AB7}">
      <dgm:prSet/>
      <dgm:spPr/>
      <dgm:t>
        <a:bodyPr/>
        <a:lstStyle/>
        <a:p>
          <a:endParaRPr lang="fr-FR" sz="1000"/>
        </a:p>
      </dgm:t>
    </dgm:pt>
    <dgm:pt modelId="{B1CC67AB-E8C4-4E46-B4D0-78D17A8A7349}">
      <dgm:prSet phldrT="[Texte]" custT="1"/>
      <dgm:spPr/>
      <dgm:t>
        <a:bodyPr/>
        <a:lstStyle/>
        <a:p>
          <a:r>
            <a:rPr lang="fr-FR" sz="1000"/>
            <a:t>C&amp;D / Modif</a:t>
          </a:r>
        </a:p>
      </dgm:t>
    </dgm:pt>
    <dgm:pt modelId="{2600F927-A023-4327-837B-30C3571FD1F4}" type="parTrans" cxnId="{F2EE9B02-49DC-4C2F-9055-9895A89C9B12}">
      <dgm:prSet custT="1"/>
      <dgm:spPr/>
      <dgm:t>
        <a:bodyPr/>
        <a:lstStyle/>
        <a:p>
          <a:endParaRPr lang="fr-FR" sz="1000"/>
        </a:p>
      </dgm:t>
    </dgm:pt>
    <dgm:pt modelId="{CEDAB18B-10C0-41A3-8EB3-5B944E9980E6}" type="sibTrans" cxnId="{F2EE9B02-49DC-4C2F-9055-9895A89C9B12}">
      <dgm:prSet/>
      <dgm:spPr/>
      <dgm:t>
        <a:bodyPr/>
        <a:lstStyle/>
        <a:p>
          <a:endParaRPr lang="fr-FR" sz="1000"/>
        </a:p>
      </dgm:t>
    </dgm:pt>
    <dgm:pt modelId="{5511FBF8-A127-45FD-AB3F-6D6AD4ECDA04}">
      <dgm:prSet phldrT="[Texte]" custT="1"/>
      <dgm:spPr/>
      <dgm:t>
        <a:bodyPr/>
        <a:lstStyle/>
        <a:p>
          <a:r>
            <a:rPr lang="fr-FR" sz="1000"/>
            <a:t>Fab.</a:t>
          </a:r>
        </a:p>
      </dgm:t>
    </dgm:pt>
    <dgm:pt modelId="{23DE5FE1-994E-428F-85AF-A46F3BDCFB34}" type="parTrans" cxnId="{DAA1E89C-FF9B-41B3-B4D0-03DA819DA99E}">
      <dgm:prSet custT="1"/>
      <dgm:spPr/>
      <dgm:t>
        <a:bodyPr/>
        <a:lstStyle/>
        <a:p>
          <a:endParaRPr lang="fr-FR" sz="1000"/>
        </a:p>
      </dgm:t>
    </dgm:pt>
    <dgm:pt modelId="{D993B291-F84B-4834-BAD1-477336C13A97}" type="sibTrans" cxnId="{DAA1E89C-FF9B-41B3-B4D0-03DA819DA99E}">
      <dgm:prSet/>
      <dgm:spPr/>
      <dgm:t>
        <a:bodyPr/>
        <a:lstStyle/>
        <a:p>
          <a:endParaRPr lang="fr-FR" sz="1000"/>
        </a:p>
      </dgm:t>
    </dgm:pt>
    <dgm:pt modelId="{CF6B57EF-A0F9-4AD7-811B-785479C1689E}">
      <dgm:prSet phldrT="[Texte]" custT="1"/>
      <dgm:spPr/>
      <dgm:t>
        <a:bodyPr/>
        <a:lstStyle/>
        <a:p>
          <a:r>
            <a:rPr lang="fr-FR" sz="1000"/>
            <a:t>Presta.</a:t>
          </a:r>
        </a:p>
      </dgm:t>
    </dgm:pt>
    <dgm:pt modelId="{41F8C595-D818-4C54-B193-741928EA1D61}" type="parTrans" cxnId="{17568B6A-0FA6-4655-A8A6-2683A0576DF2}">
      <dgm:prSet custT="1"/>
      <dgm:spPr/>
      <dgm:t>
        <a:bodyPr/>
        <a:lstStyle/>
        <a:p>
          <a:endParaRPr lang="fr-FR" sz="1000"/>
        </a:p>
      </dgm:t>
    </dgm:pt>
    <dgm:pt modelId="{480E9EC4-27E7-46BC-A986-5DA9E583F4A6}" type="sibTrans" cxnId="{17568B6A-0FA6-4655-A8A6-2683A0576DF2}">
      <dgm:prSet/>
      <dgm:spPr/>
      <dgm:t>
        <a:bodyPr/>
        <a:lstStyle/>
        <a:p>
          <a:endParaRPr lang="fr-FR" sz="1000"/>
        </a:p>
      </dgm:t>
    </dgm:pt>
    <dgm:pt modelId="{B6934DD6-9138-4A6A-8A17-EEE62141BB40}">
      <dgm:prSet phldrT="[Texte]" custT="1"/>
      <dgm:spPr/>
      <dgm:t>
        <a:bodyPr/>
        <a:lstStyle/>
        <a:p>
          <a:r>
            <a:rPr lang="fr-FR" sz="1000"/>
            <a:t>SAC, VIgilance</a:t>
          </a:r>
        </a:p>
      </dgm:t>
    </dgm:pt>
    <dgm:pt modelId="{305DB9A5-F095-4B37-91E2-8E7F3040BCE6}" type="parTrans" cxnId="{3BE13875-F6F6-438E-A9F1-4395D7A62793}">
      <dgm:prSet custT="1"/>
      <dgm:spPr/>
      <dgm:t>
        <a:bodyPr/>
        <a:lstStyle/>
        <a:p>
          <a:endParaRPr lang="fr-FR" sz="1000"/>
        </a:p>
      </dgm:t>
    </dgm:pt>
    <dgm:pt modelId="{9ED29076-33C4-40DA-93F9-F311228549B8}" type="sibTrans" cxnId="{3BE13875-F6F6-438E-A9F1-4395D7A62793}">
      <dgm:prSet/>
      <dgm:spPr/>
      <dgm:t>
        <a:bodyPr/>
        <a:lstStyle/>
        <a:p>
          <a:endParaRPr lang="fr-FR" sz="1000"/>
        </a:p>
      </dgm:t>
    </dgm:pt>
    <dgm:pt modelId="{B57538C2-6872-463D-B892-D10BC480D825}">
      <dgm:prSet phldrT="[Texte]" custT="1"/>
      <dgm:spPr/>
      <dgm:t>
        <a:bodyPr/>
        <a:lstStyle/>
        <a:p>
          <a:r>
            <a:rPr lang="fr-FR" sz="800"/>
            <a:t> </a:t>
          </a:r>
        </a:p>
      </dgm:t>
    </dgm:pt>
    <dgm:pt modelId="{8E1276A7-1B76-4544-A0D7-DC02C8AC466B}" type="parTrans" cxnId="{A6B038D4-B269-4E0C-8B51-33017FC0DCAE}">
      <dgm:prSet custT="1"/>
      <dgm:spPr/>
      <dgm:t>
        <a:bodyPr/>
        <a:lstStyle/>
        <a:p>
          <a:endParaRPr lang="fr-FR" sz="1000"/>
        </a:p>
      </dgm:t>
    </dgm:pt>
    <dgm:pt modelId="{F42577CC-10DB-45EE-9516-517E042C344C}" type="sibTrans" cxnId="{A6B038D4-B269-4E0C-8B51-33017FC0DCAE}">
      <dgm:prSet/>
      <dgm:spPr/>
      <dgm:t>
        <a:bodyPr/>
        <a:lstStyle/>
        <a:p>
          <a:endParaRPr lang="fr-FR" sz="1000"/>
        </a:p>
      </dgm:t>
    </dgm:pt>
    <dgm:pt modelId="{D9FCCCFA-0222-4B4D-B2BD-C2D3155CD36D}">
      <dgm:prSet phldrT="[Texte]" custT="1"/>
      <dgm:spPr/>
      <dgm:t>
        <a:bodyPr/>
        <a:lstStyle/>
        <a:p>
          <a:r>
            <a:rPr lang="fr-FR" sz="800"/>
            <a:t>62304</a:t>
          </a:r>
        </a:p>
      </dgm:t>
    </dgm:pt>
    <dgm:pt modelId="{0BD808E0-FB66-42A9-A27B-9A0DC8B7E686}" type="parTrans" cxnId="{EB098235-4F9A-4E8E-BFDC-CC61AF71B341}">
      <dgm:prSet/>
      <dgm:spPr/>
      <dgm:t>
        <a:bodyPr/>
        <a:lstStyle/>
        <a:p>
          <a:endParaRPr lang="fr-FR" sz="1000"/>
        </a:p>
      </dgm:t>
    </dgm:pt>
    <dgm:pt modelId="{9BB63229-48A8-4024-AD85-32DD27EDDEB0}" type="sibTrans" cxnId="{EB098235-4F9A-4E8E-BFDC-CC61AF71B341}">
      <dgm:prSet/>
      <dgm:spPr/>
      <dgm:t>
        <a:bodyPr/>
        <a:lstStyle/>
        <a:p>
          <a:endParaRPr lang="fr-FR" sz="1000"/>
        </a:p>
      </dgm:t>
    </dgm:pt>
    <dgm:pt modelId="{EEBEC574-4C75-4499-BC49-E0412D14FD05}">
      <dgm:prSet phldrT="[Texte]" custT="1"/>
      <dgm:spPr/>
      <dgm:t>
        <a:bodyPr/>
        <a:lstStyle/>
        <a:p>
          <a:r>
            <a:rPr lang="fr-FR" sz="800"/>
            <a:t>60601</a:t>
          </a:r>
        </a:p>
      </dgm:t>
    </dgm:pt>
    <dgm:pt modelId="{3A79AEB0-2E1A-4B12-B785-51F188E1DAA6}" type="parTrans" cxnId="{674F43CD-5441-4573-9473-523CA6F85259}">
      <dgm:prSet/>
      <dgm:spPr/>
      <dgm:t>
        <a:bodyPr/>
        <a:lstStyle/>
        <a:p>
          <a:endParaRPr lang="fr-FR" sz="1000"/>
        </a:p>
      </dgm:t>
    </dgm:pt>
    <dgm:pt modelId="{286EFE6B-9D22-4947-98C7-55F1F9EBAEA0}" type="sibTrans" cxnId="{674F43CD-5441-4573-9473-523CA6F85259}">
      <dgm:prSet/>
      <dgm:spPr/>
      <dgm:t>
        <a:bodyPr/>
        <a:lstStyle/>
        <a:p>
          <a:endParaRPr lang="fr-FR" sz="1000"/>
        </a:p>
      </dgm:t>
    </dgm:pt>
    <dgm:pt modelId="{87123E37-023F-47DD-928A-9305A7886C41}">
      <dgm:prSet phldrT="[Texte]" custT="1"/>
      <dgm:spPr/>
      <dgm:t>
        <a:bodyPr/>
        <a:lstStyle/>
        <a:p>
          <a:r>
            <a:rPr lang="fr-FR" sz="1000"/>
            <a:t>Clinique</a:t>
          </a:r>
        </a:p>
      </dgm:t>
    </dgm:pt>
    <dgm:pt modelId="{06FFF6FA-173B-4B0A-9112-E43950F75586}" type="parTrans" cxnId="{56C3C81A-C068-40AE-AAF7-9AD11CF448FB}">
      <dgm:prSet custT="1"/>
      <dgm:spPr/>
      <dgm:t>
        <a:bodyPr/>
        <a:lstStyle/>
        <a:p>
          <a:endParaRPr lang="fr-FR" sz="1000"/>
        </a:p>
      </dgm:t>
    </dgm:pt>
    <dgm:pt modelId="{48EE0C55-229B-4797-B1E0-E20236356CA6}" type="sibTrans" cxnId="{56C3C81A-C068-40AE-AAF7-9AD11CF448FB}">
      <dgm:prSet/>
      <dgm:spPr/>
      <dgm:t>
        <a:bodyPr/>
        <a:lstStyle/>
        <a:p>
          <a:endParaRPr lang="fr-FR" sz="1000"/>
        </a:p>
      </dgm:t>
    </dgm:pt>
    <dgm:pt modelId="{1A8A5073-1929-402E-A807-D9835E215560}">
      <dgm:prSet phldrT="[Texte]" custT="1"/>
      <dgm:spPr/>
      <dgm:t>
        <a:bodyPr/>
        <a:lstStyle/>
        <a:p>
          <a:r>
            <a:rPr lang="fr-FR" sz="800"/>
            <a:t>10993</a:t>
          </a:r>
        </a:p>
      </dgm:t>
    </dgm:pt>
    <dgm:pt modelId="{0A83E1EE-F9EA-4BA0-BD42-5916CE65169F}" type="parTrans" cxnId="{93978A34-C0B6-459A-8421-75C0742028B8}">
      <dgm:prSet/>
      <dgm:spPr/>
      <dgm:t>
        <a:bodyPr/>
        <a:lstStyle/>
        <a:p>
          <a:endParaRPr lang="fr-FR" sz="1000"/>
        </a:p>
      </dgm:t>
    </dgm:pt>
    <dgm:pt modelId="{5AED18E5-B8D2-45DB-A23F-D16A3D8ED698}" type="sibTrans" cxnId="{93978A34-C0B6-459A-8421-75C0742028B8}">
      <dgm:prSet/>
      <dgm:spPr/>
      <dgm:t>
        <a:bodyPr/>
        <a:lstStyle/>
        <a:p>
          <a:endParaRPr lang="fr-FR" sz="1000"/>
        </a:p>
      </dgm:t>
    </dgm:pt>
    <dgm:pt modelId="{B17E9FAB-9C37-41F4-A700-D6B42D1811F5}">
      <dgm:prSet phldrT="[Texte]" custT="1"/>
      <dgm:spPr/>
      <dgm:t>
        <a:bodyPr/>
        <a:lstStyle/>
        <a:p>
          <a:r>
            <a:rPr lang="fr-FR" sz="800"/>
            <a:t>62366</a:t>
          </a:r>
        </a:p>
      </dgm:t>
    </dgm:pt>
    <dgm:pt modelId="{63AC5139-1D56-451F-AC3C-1FCFB42B31CF}" type="parTrans" cxnId="{F561F487-AB56-40AD-83A0-A8895754B2BD}">
      <dgm:prSet/>
      <dgm:spPr/>
      <dgm:t>
        <a:bodyPr/>
        <a:lstStyle/>
        <a:p>
          <a:endParaRPr lang="fr-FR"/>
        </a:p>
      </dgm:t>
    </dgm:pt>
    <dgm:pt modelId="{1619CE07-CD92-4877-AEE8-90B9D7C04FE5}" type="sibTrans" cxnId="{F561F487-AB56-40AD-83A0-A8895754B2BD}">
      <dgm:prSet/>
      <dgm:spPr/>
      <dgm:t>
        <a:bodyPr/>
        <a:lstStyle/>
        <a:p>
          <a:endParaRPr lang="fr-FR"/>
        </a:p>
      </dgm:t>
    </dgm:pt>
    <dgm:pt modelId="{B8B30956-6A93-4D8E-9F03-1BB07B01F701}" type="pres">
      <dgm:prSet presAssocID="{D5A66717-D9D4-48B8-B90C-1CDF814EB503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E5A7FDEE-F798-4E84-AF82-A08978ABD8C5}" type="pres">
      <dgm:prSet presAssocID="{7394F435-DAEA-456E-9DD3-4232FE646FAC}" presName="centerShape" presStyleLbl="node0" presStyleIdx="0" presStyleCnt="1"/>
      <dgm:spPr/>
    </dgm:pt>
    <dgm:pt modelId="{52BEEA23-C3D4-4D44-BD97-CDBACA21F871}" type="pres">
      <dgm:prSet presAssocID="{2600F927-A023-4327-837B-30C3571FD1F4}" presName="Name9" presStyleLbl="parChTrans1D2" presStyleIdx="0" presStyleCnt="6"/>
      <dgm:spPr/>
    </dgm:pt>
    <dgm:pt modelId="{68DB57F5-4BC4-4BF7-82F1-2E586282C9E0}" type="pres">
      <dgm:prSet presAssocID="{2600F927-A023-4327-837B-30C3571FD1F4}" presName="connTx" presStyleLbl="parChTrans1D2" presStyleIdx="0" presStyleCnt="6"/>
      <dgm:spPr/>
    </dgm:pt>
    <dgm:pt modelId="{1834FCFF-C099-42F3-9E93-4985E584CAE5}" type="pres">
      <dgm:prSet presAssocID="{B1CC67AB-E8C4-4E46-B4D0-78D17A8A7349}" presName="node" presStyleLbl="node1" presStyleIdx="0" presStyleCnt="6">
        <dgm:presLayoutVars>
          <dgm:bulletEnabled val="1"/>
        </dgm:presLayoutVars>
      </dgm:prSet>
      <dgm:spPr/>
    </dgm:pt>
    <dgm:pt modelId="{F2A3FEA6-FB47-4BA4-9A6F-71006F311D66}" type="pres">
      <dgm:prSet presAssocID="{8E1276A7-1B76-4544-A0D7-DC02C8AC466B}" presName="Name9" presStyleLbl="parChTrans1D2" presStyleIdx="1" presStyleCnt="6"/>
      <dgm:spPr/>
    </dgm:pt>
    <dgm:pt modelId="{46C1211F-300A-4500-BC6E-7315DAB1AC03}" type="pres">
      <dgm:prSet presAssocID="{8E1276A7-1B76-4544-A0D7-DC02C8AC466B}" presName="connTx" presStyleLbl="parChTrans1D2" presStyleIdx="1" presStyleCnt="6"/>
      <dgm:spPr/>
    </dgm:pt>
    <dgm:pt modelId="{BB1E8E56-232F-4812-A0E5-05A797087A76}" type="pres">
      <dgm:prSet presAssocID="{B57538C2-6872-463D-B892-D10BC480D825}" presName="node" presStyleLbl="node1" presStyleIdx="1" presStyleCnt="6">
        <dgm:presLayoutVars>
          <dgm:bulletEnabled val="1"/>
        </dgm:presLayoutVars>
      </dgm:prSet>
      <dgm:spPr/>
    </dgm:pt>
    <dgm:pt modelId="{BCA77996-CD0D-4DEC-9B25-FDE424848F51}" type="pres">
      <dgm:prSet presAssocID="{06FFF6FA-173B-4B0A-9112-E43950F75586}" presName="Name9" presStyleLbl="parChTrans1D2" presStyleIdx="2" presStyleCnt="6"/>
      <dgm:spPr/>
    </dgm:pt>
    <dgm:pt modelId="{49896818-EB9D-46A8-B462-0F86A8C6B67E}" type="pres">
      <dgm:prSet presAssocID="{06FFF6FA-173B-4B0A-9112-E43950F75586}" presName="connTx" presStyleLbl="parChTrans1D2" presStyleIdx="2" presStyleCnt="6"/>
      <dgm:spPr/>
    </dgm:pt>
    <dgm:pt modelId="{409A1B75-0A3C-47B6-A1C5-9F437BCE1EBC}" type="pres">
      <dgm:prSet presAssocID="{87123E37-023F-47DD-928A-9305A7886C41}" presName="node" presStyleLbl="node1" presStyleIdx="2" presStyleCnt="6">
        <dgm:presLayoutVars>
          <dgm:bulletEnabled val="1"/>
        </dgm:presLayoutVars>
      </dgm:prSet>
      <dgm:spPr/>
    </dgm:pt>
    <dgm:pt modelId="{AA69EA83-5382-4C3B-8A16-D2131E2522B2}" type="pres">
      <dgm:prSet presAssocID="{23DE5FE1-994E-428F-85AF-A46F3BDCFB34}" presName="Name9" presStyleLbl="parChTrans1D2" presStyleIdx="3" presStyleCnt="6"/>
      <dgm:spPr/>
    </dgm:pt>
    <dgm:pt modelId="{BAB86C9C-822B-470B-8C28-26E4669C0698}" type="pres">
      <dgm:prSet presAssocID="{23DE5FE1-994E-428F-85AF-A46F3BDCFB34}" presName="connTx" presStyleLbl="parChTrans1D2" presStyleIdx="3" presStyleCnt="6"/>
      <dgm:spPr/>
    </dgm:pt>
    <dgm:pt modelId="{032006B7-6473-4DE4-B5EE-F915B7608D76}" type="pres">
      <dgm:prSet presAssocID="{5511FBF8-A127-45FD-AB3F-6D6AD4ECDA04}" presName="node" presStyleLbl="node1" presStyleIdx="3" presStyleCnt="6">
        <dgm:presLayoutVars>
          <dgm:bulletEnabled val="1"/>
        </dgm:presLayoutVars>
      </dgm:prSet>
      <dgm:spPr/>
    </dgm:pt>
    <dgm:pt modelId="{47A75B24-49E6-47A4-938F-55EBF667DB0C}" type="pres">
      <dgm:prSet presAssocID="{41F8C595-D818-4C54-B193-741928EA1D61}" presName="Name9" presStyleLbl="parChTrans1D2" presStyleIdx="4" presStyleCnt="6"/>
      <dgm:spPr/>
    </dgm:pt>
    <dgm:pt modelId="{854E2298-9B4D-436C-97C6-C44C97E71BC0}" type="pres">
      <dgm:prSet presAssocID="{41F8C595-D818-4C54-B193-741928EA1D61}" presName="connTx" presStyleLbl="parChTrans1D2" presStyleIdx="4" presStyleCnt="6"/>
      <dgm:spPr/>
    </dgm:pt>
    <dgm:pt modelId="{AF0292AA-1F30-47FB-904C-9DA5035D7CF8}" type="pres">
      <dgm:prSet presAssocID="{CF6B57EF-A0F9-4AD7-811B-785479C1689E}" presName="node" presStyleLbl="node1" presStyleIdx="4" presStyleCnt="6">
        <dgm:presLayoutVars>
          <dgm:bulletEnabled val="1"/>
        </dgm:presLayoutVars>
      </dgm:prSet>
      <dgm:spPr/>
    </dgm:pt>
    <dgm:pt modelId="{445CD454-1160-4519-B7FE-C272A09E9A13}" type="pres">
      <dgm:prSet presAssocID="{305DB9A5-F095-4B37-91E2-8E7F3040BCE6}" presName="Name9" presStyleLbl="parChTrans1D2" presStyleIdx="5" presStyleCnt="6"/>
      <dgm:spPr/>
    </dgm:pt>
    <dgm:pt modelId="{46D24D3B-2942-487A-9882-AA08DD0D4007}" type="pres">
      <dgm:prSet presAssocID="{305DB9A5-F095-4B37-91E2-8E7F3040BCE6}" presName="connTx" presStyleLbl="parChTrans1D2" presStyleIdx="5" presStyleCnt="6"/>
      <dgm:spPr/>
    </dgm:pt>
    <dgm:pt modelId="{7B68BE85-612D-4640-AD68-C48B566285D8}" type="pres">
      <dgm:prSet presAssocID="{B6934DD6-9138-4A6A-8A17-EEE62141BB40}" presName="node" presStyleLbl="node1" presStyleIdx="5" presStyleCnt="6">
        <dgm:presLayoutVars>
          <dgm:bulletEnabled val="1"/>
        </dgm:presLayoutVars>
      </dgm:prSet>
      <dgm:spPr/>
    </dgm:pt>
  </dgm:ptLst>
  <dgm:cxnLst>
    <dgm:cxn modelId="{C8BC2100-8AD5-40A2-BE80-BE9F769B315D}" type="presOf" srcId="{305DB9A5-F095-4B37-91E2-8E7F3040BCE6}" destId="{445CD454-1160-4519-B7FE-C272A09E9A13}" srcOrd="0" destOrd="0" presId="urn:microsoft.com/office/officeart/2005/8/layout/radial1"/>
    <dgm:cxn modelId="{F2EE9B02-49DC-4C2F-9055-9895A89C9B12}" srcId="{7394F435-DAEA-456E-9DD3-4232FE646FAC}" destId="{B1CC67AB-E8C4-4E46-B4D0-78D17A8A7349}" srcOrd="0" destOrd="0" parTransId="{2600F927-A023-4327-837B-30C3571FD1F4}" sibTransId="{CEDAB18B-10C0-41A3-8EB3-5B944E9980E6}"/>
    <dgm:cxn modelId="{CCA5A407-15F7-4BD3-84A2-5906544B5394}" type="presOf" srcId="{7394F435-DAEA-456E-9DD3-4232FE646FAC}" destId="{E5A7FDEE-F798-4E84-AF82-A08978ABD8C5}" srcOrd="0" destOrd="0" presId="urn:microsoft.com/office/officeart/2005/8/layout/radial1"/>
    <dgm:cxn modelId="{2C55550E-AD8A-4650-A45B-8EB568564F2A}" type="presOf" srcId="{2600F927-A023-4327-837B-30C3571FD1F4}" destId="{52BEEA23-C3D4-4D44-BD97-CDBACA21F871}" srcOrd="0" destOrd="0" presId="urn:microsoft.com/office/officeart/2005/8/layout/radial1"/>
    <dgm:cxn modelId="{D86BF712-E0EC-49ED-9EC8-C285AB07CAAA}" type="presOf" srcId="{B6934DD6-9138-4A6A-8A17-EEE62141BB40}" destId="{7B68BE85-612D-4640-AD68-C48B566285D8}" srcOrd="0" destOrd="0" presId="urn:microsoft.com/office/officeart/2005/8/layout/radial1"/>
    <dgm:cxn modelId="{233F7814-D18E-43FA-9CED-41B412178080}" type="presOf" srcId="{41F8C595-D818-4C54-B193-741928EA1D61}" destId="{47A75B24-49E6-47A4-938F-55EBF667DB0C}" srcOrd="0" destOrd="0" presId="urn:microsoft.com/office/officeart/2005/8/layout/radial1"/>
    <dgm:cxn modelId="{56C3C81A-C068-40AE-AAF7-9AD11CF448FB}" srcId="{7394F435-DAEA-456E-9DD3-4232FE646FAC}" destId="{87123E37-023F-47DD-928A-9305A7886C41}" srcOrd="2" destOrd="0" parTransId="{06FFF6FA-173B-4B0A-9112-E43950F75586}" sibTransId="{48EE0C55-229B-4797-B1E0-E20236356CA6}"/>
    <dgm:cxn modelId="{537EEC25-4DE3-4351-8557-37E994FE1C54}" type="presOf" srcId="{23DE5FE1-994E-428F-85AF-A46F3BDCFB34}" destId="{BAB86C9C-822B-470B-8C28-26E4669C0698}" srcOrd="1" destOrd="0" presId="urn:microsoft.com/office/officeart/2005/8/layout/radial1"/>
    <dgm:cxn modelId="{93978A34-C0B6-459A-8421-75C0742028B8}" srcId="{B57538C2-6872-463D-B892-D10BC480D825}" destId="{1A8A5073-1929-402E-A807-D9835E215560}" srcOrd="3" destOrd="0" parTransId="{0A83E1EE-F9EA-4BA0-BD42-5916CE65169F}" sibTransId="{5AED18E5-B8D2-45DB-A23F-D16A3D8ED698}"/>
    <dgm:cxn modelId="{EB098235-4F9A-4E8E-BFDC-CC61AF71B341}" srcId="{B57538C2-6872-463D-B892-D10BC480D825}" destId="{D9FCCCFA-0222-4B4D-B2BD-C2D3155CD36D}" srcOrd="1" destOrd="0" parTransId="{0BD808E0-FB66-42A9-A27B-9A0DC8B7E686}" sibTransId="{9BB63229-48A8-4024-AD85-32DD27EDDEB0}"/>
    <dgm:cxn modelId="{6EB65165-4D15-4783-95AD-826EA974A3BD}" type="presOf" srcId="{D5A66717-D9D4-48B8-B90C-1CDF814EB503}" destId="{B8B30956-6A93-4D8E-9F03-1BB07B01F701}" srcOrd="0" destOrd="0" presId="urn:microsoft.com/office/officeart/2005/8/layout/radial1"/>
    <dgm:cxn modelId="{17568B6A-0FA6-4655-A8A6-2683A0576DF2}" srcId="{7394F435-DAEA-456E-9DD3-4232FE646FAC}" destId="{CF6B57EF-A0F9-4AD7-811B-785479C1689E}" srcOrd="4" destOrd="0" parTransId="{41F8C595-D818-4C54-B193-741928EA1D61}" sibTransId="{480E9EC4-27E7-46BC-A986-5DA9E583F4A6}"/>
    <dgm:cxn modelId="{E32B7F4B-530B-4167-A3F7-B0A5FF3F6AB7}" srcId="{D5A66717-D9D4-48B8-B90C-1CDF814EB503}" destId="{7394F435-DAEA-456E-9DD3-4232FE646FAC}" srcOrd="0" destOrd="0" parTransId="{43E611B7-3034-4DA1-8BED-C9E63009164C}" sibTransId="{3C0A5981-99FF-44F4-8CDE-000F1BEEC280}"/>
    <dgm:cxn modelId="{3F141A6C-9724-45F5-856F-ABC9B643DF00}" type="presOf" srcId="{8E1276A7-1B76-4544-A0D7-DC02C8AC466B}" destId="{F2A3FEA6-FB47-4BA4-9A6F-71006F311D66}" srcOrd="0" destOrd="0" presId="urn:microsoft.com/office/officeart/2005/8/layout/radial1"/>
    <dgm:cxn modelId="{B4C8BE4E-4DAC-4C0C-B319-D14925EE2B2D}" type="presOf" srcId="{D9FCCCFA-0222-4B4D-B2BD-C2D3155CD36D}" destId="{BB1E8E56-232F-4812-A0E5-05A797087A76}" srcOrd="0" destOrd="2" presId="urn:microsoft.com/office/officeart/2005/8/layout/radial1"/>
    <dgm:cxn modelId="{863A8250-C890-41E2-8F68-2FA94E570F15}" type="presOf" srcId="{B1CC67AB-E8C4-4E46-B4D0-78D17A8A7349}" destId="{1834FCFF-C099-42F3-9E93-4985E584CAE5}" srcOrd="0" destOrd="0" presId="urn:microsoft.com/office/officeart/2005/8/layout/radial1"/>
    <dgm:cxn modelId="{36119E51-F961-4C40-A706-C945F559CBBF}" type="presOf" srcId="{EEBEC574-4C75-4499-BC49-E0412D14FD05}" destId="{BB1E8E56-232F-4812-A0E5-05A797087A76}" srcOrd="0" destOrd="3" presId="urn:microsoft.com/office/officeart/2005/8/layout/radial1"/>
    <dgm:cxn modelId="{3BE13875-F6F6-438E-A9F1-4395D7A62793}" srcId="{7394F435-DAEA-456E-9DD3-4232FE646FAC}" destId="{B6934DD6-9138-4A6A-8A17-EEE62141BB40}" srcOrd="5" destOrd="0" parTransId="{305DB9A5-F095-4B37-91E2-8E7F3040BCE6}" sibTransId="{9ED29076-33C4-40DA-93F9-F311228549B8}"/>
    <dgm:cxn modelId="{D1040D78-74FC-4DB7-BDA9-7281268E604C}" type="presOf" srcId="{B57538C2-6872-463D-B892-D10BC480D825}" destId="{BB1E8E56-232F-4812-A0E5-05A797087A76}" srcOrd="0" destOrd="0" presId="urn:microsoft.com/office/officeart/2005/8/layout/radial1"/>
    <dgm:cxn modelId="{5E0A5579-BDF0-47D7-943F-DBEC040E6A24}" type="presOf" srcId="{87123E37-023F-47DD-928A-9305A7886C41}" destId="{409A1B75-0A3C-47B6-A1C5-9F437BCE1EBC}" srcOrd="0" destOrd="0" presId="urn:microsoft.com/office/officeart/2005/8/layout/radial1"/>
    <dgm:cxn modelId="{F561F487-AB56-40AD-83A0-A8895754B2BD}" srcId="{B57538C2-6872-463D-B892-D10BC480D825}" destId="{B17E9FAB-9C37-41F4-A700-D6B42D1811F5}" srcOrd="0" destOrd="0" parTransId="{63AC5139-1D56-451F-AC3C-1FCFB42B31CF}" sibTransId="{1619CE07-CD92-4877-AEE8-90B9D7C04FE5}"/>
    <dgm:cxn modelId="{FEF9F791-E33C-4FD2-9662-1B727ED28F6B}" type="presOf" srcId="{305DB9A5-F095-4B37-91E2-8E7F3040BCE6}" destId="{46D24D3B-2942-487A-9882-AA08DD0D4007}" srcOrd="1" destOrd="0" presId="urn:microsoft.com/office/officeart/2005/8/layout/radial1"/>
    <dgm:cxn modelId="{01E92998-C82E-4C0E-92A3-6F3609391297}" type="presOf" srcId="{06FFF6FA-173B-4B0A-9112-E43950F75586}" destId="{49896818-EB9D-46A8-B462-0F86A8C6B67E}" srcOrd="1" destOrd="0" presId="urn:microsoft.com/office/officeart/2005/8/layout/radial1"/>
    <dgm:cxn modelId="{89A8A39B-177F-40FF-B62D-129B623A3116}" type="presOf" srcId="{23DE5FE1-994E-428F-85AF-A46F3BDCFB34}" destId="{AA69EA83-5382-4C3B-8A16-D2131E2522B2}" srcOrd="0" destOrd="0" presId="urn:microsoft.com/office/officeart/2005/8/layout/radial1"/>
    <dgm:cxn modelId="{DAA1E89C-FF9B-41B3-B4D0-03DA819DA99E}" srcId="{7394F435-DAEA-456E-9DD3-4232FE646FAC}" destId="{5511FBF8-A127-45FD-AB3F-6D6AD4ECDA04}" srcOrd="3" destOrd="0" parTransId="{23DE5FE1-994E-428F-85AF-A46F3BDCFB34}" sibTransId="{D993B291-F84B-4834-BAD1-477336C13A97}"/>
    <dgm:cxn modelId="{8AE184A0-9B31-4467-8C24-81D46BFA3754}" type="presOf" srcId="{2600F927-A023-4327-837B-30C3571FD1F4}" destId="{68DB57F5-4BC4-4BF7-82F1-2E586282C9E0}" srcOrd="1" destOrd="0" presId="urn:microsoft.com/office/officeart/2005/8/layout/radial1"/>
    <dgm:cxn modelId="{FD141CA6-8C9A-45DE-B44D-FD65414C0246}" type="presOf" srcId="{5511FBF8-A127-45FD-AB3F-6D6AD4ECDA04}" destId="{032006B7-6473-4DE4-B5EE-F915B7608D76}" srcOrd="0" destOrd="0" presId="urn:microsoft.com/office/officeart/2005/8/layout/radial1"/>
    <dgm:cxn modelId="{330CAEAB-32BD-4B42-85E9-A38BFACEDF9E}" type="presOf" srcId="{1A8A5073-1929-402E-A807-D9835E215560}" destId="{BB1E8E56-232F-4812-A0E5-05A797087A76}" srcOrd="0" destOrd="4" presId="urn:microsoft.com/office/officeart/2005/8/layout/radial1"/>
    <dgm:cxn modelId="{674F43CD-5441-4573-9473-523CA6F85259}" srcId="{B57538C2-6872-463D-B892-D10BC480D825}" destId="{EEBEC574-4C75-4499-BC49-E0412D14FD05}" srcOrd="2" destOrd="0" parTransId="{3A79AEB0-2E1A-4B12-B785-51F188E1DAA6}" sibTransId="{286EFE6B-9D22-4947-98C7-55F1F9EBAEA0}"/>
    <dgm:cxn modelId="{D62A72CF-FB3D-4E9E-84FA-E309E56B1563}" type="presOf" srcId="{8E1276A7-1B76-4544-A0D7-DC02C8AC466B}" destId="{46C1211F-300A-4500-BC6E-7315DAB1AC03}" srcOrd="1" destOrd="0" presId="urn:microsoft.com/office/officeart/2005/8/layout/radial1"/>
    <dgm:cxn modelId="{A6B038D4-B269-4E0C-8B51-33017FC0DCAE}" srcId="{7394F435-DAEA-456E-9DD3-4232FE646FAC}" destId="{B57538C2-6872-463D-B892-D10BC480D825}" srcOrd="1" destOrd="0" parTransId="{8E1276A7-1B76-4544-A0D7-DC02C8AC466B}" sibTransId="{F42577CC-10DB-45EE-9516-517E042C344C}"/>
    <dgm:cxn modelId="{CFE1AED8-421E-4C30-B8C9-A517933846E4}" type="presOf" srcId="{06FFF6FA-173B-4B0A-9112-E43950F75586}" destId="{BCA77996-CD0D-4DEC-9B25-FDE424848F51}" srcOrd="0" destOrd="0" presId="urn:microsoft.com/office/officeart/2005/8/layout/radial1"/>
    <dgm:cxn modelId="{6BD641EC-82ED-4514-9B8F-658FC68C5258}" type="presOf" srcId="{CF6B57EF-A0F9-4AD7-811B-785479C1689E}" destId="{AF0292AA-1F30-47FB-904C-9DA5035D7CF8}" srcOrd="0" destOrd="0" presId="urn:microsoft.com/office/officeart/2005/8/layout/radial1"/>
    <dgm:cxn modelId="{5A15A4F0-B55B-4EFE-9D92-E35074238C77}" type="presOf" srcId="{41F8C595-D818-4C54-B193-741928EA1D61}" destId="{854E2298-9B4D-436C-97C6-C44C97E71BC0}" srcOrd="1" destOrd="0" presId="urn:microsoft.com/office/officeart/2005/8/layout/radial1"/>
    <dgm:cxn modelId="{DE4D7EF5-DDEE-4685-B804-BBBE69750284}" type="presOf" srcId="{B17E9FAB-9C37-41F4-A700-D6B42D1811F5}" destId="{BB1E8E56-232F-4812-A0E5-05A797087A76}" srcOrd="0" destOrd="1" presId="urn:microsoft.com/office/officeart/2005/8/layout/radial1"/>
    <dgm:cxn modelId="{33257F86-C7E0-4174-A88A-4233A86879D3}" type="presParOf" srcId="{B8B30956-6A93-4D8E-9F03-1BB07B01F701}" destId="{E5A7FDEE-F798-4E84-AF82-A08978ABD8C5}" srcOrd="0" destOrd="0" presId="urn:microsoft.com/office/officeart/2005/8/layout/radial1"/>
    <dgm:cxn modelId="{DDA41B51-4A79-4592-B740-E7DE632F1674}" type="presParOf" srcId="{B8B30956-6A93-4D8E-9F03-1BB07B01F701}" destId="{52BEEA23-C3D4-4D44-BD97-CDBACA21F871}" srcOrd="1" destOrd="0" presId="urn:microsoft.com/office/officeart/2005/8/layout/radial1"/>
    <dgm:cxn modelId="{1A0B08B9-B973-42AD-9EA0-3068F2A9E6CF}" type="presParOf" srcId="{52BEEA23-C3D4-4D44-BD97-CDBACA21F871}" destId="{68DB57F5-4BC4-4BF7-82F1-2E586282C9E0}" srcOrd="0" destOrd="0" presId="urn:microsoft.com/office/officeart/2005/8/layout/radial1"/>
    <dgm:cxn modelId="{DFC2F40C-8782-4739-B5B2-3C1F820B8353}" type="presParOf" srcId="{B8B30956-6A93-4D8E-9F03-1BB07B01F701}" destId="{1834FCFF-C099-42F3-9E93-4985E584CAE5}" srcOrd="2" destOrd="0" presId="urn:microsoft.com/office/officeart/2005/8/layout/radial1"/>
    <dgm:cxn modelId="{FF15A233-4F23-47FF-8D89-F2F53129C65A}" type="presParOf" srcId="{B8B30956-6A93-4D8E-9F03-1BB07B01F701}" destId="{F2A3FEA6-FB47-4BA4-9A6F-71006F311D66}" srcOrd="3" destOrd="0" presId="urn:microsoft.com/office/officeart/2005/8/layout/radial1"/>
    <dgm:cxn modelId="{BF3908A7-259C-4D32-88D8-23197034E74B}" type="presParOf" srcId="{F2A3FEA6-FB47-4BA4-9A6F-71006F311D66}" destId="{46C1211F-300A-4500-BC6E-7315DAB1AC03}" srcOrd="0" destOrd="0" presId="urn:microsoft.com/office/officeart/2005/8/layout/radial1"/>
    <dgm:cxn modelId="{DC1E4509-40DB-48A7-8D2D-F3FADB61659A}" type="presParOf" srcId="{B8B30956-6A93-4D8E-9F03-1BB07B01F701}" destId="{BB1E8E56-232F-4812-A0E5-05A797087A76}" srcOrd="4" destOrd="0" presId="urn:microsoft.com/office/officeart/2005/8/layout/radial1"/>
    <dgm:cxn modelId="{28EF73A8-8FA9-4255-BB4C-61885FDD290B}" type="presParOf" srcId="{B8B30956-6A93-4D8E-9F03-1BB07B01F701}" destId="{BCA77996-CD0D-4DEC-9B25-FDE424848F51}" srcOrd="5" destOrd="0" presId="urn:microsoft.com/office/officeart/2005/8/layout/radial1"/>
    <dgm:cxn modelId="{2393B8B9-5779-4223-8570-4B506E8DA5AC}" type="presParOf" srcId="{BCA77996-CD0D-4DEC-9B25-FDE424848F51}" destId="{49896818-EB9D-46A8-B462-0F86A8C6B67E}" srcOrd="0" destOrd="0" presId="urn:microsoft.com/office/officeart/2005/8/layout/radial1"/>
    <dgm:cxn modelId="{F12D8225-CFDE-482E-B154-9FE9C28D955B}" type="presParOf" srcId="{B8B30956-6A93-4D8E-9F03-1BB07B01F701}" destId="{409A1B75-0A3C-47B6-A1C5-9F437BCE1EBC}" srcOrd="6" destOrd="0" presId="urn:microsoft.com/office/officeart/2005/8/layout/radial1"/>
    <dgm:cxn modelId="{8961A05C-44A4-41A7-89CD-17C3E25A7EA6}" type="presParOf" srcId="{B8B30956-6A93-4D8E-9F03-1BB07B01F701}" destId="{AA69EA83-5382-4C3B-8A16-D2131E2522B2}" srcOrd="7" destOrd="0" presId="urn:microsoft.com/office/officeart/2005/8/layout/radial1"/>
    <dgm:cxn modelId="{4958E33B-68AD-4438-AD64-2EBCE78F40DF}" type="presParOf" srcId="{AA69EA83-5382-4C3B-8A16-D2131E2522B2}" destId="{BAB86C9C-822B-470B-8C28-26E4669C0698}" srcOrd="0" destOrd="0" presId="urn:microsoft.com/office/officeart/2005/8/layout/radial1"/>
    <dgm:cxn modelId="{0F973E08-80C1-4021-B594-9D3CA9BA4EA6}" type="presParOf" srcId="{B8B30956-6A93-4D8E-9F03-1BB07B01F701}" destId="{032006B7-6473-4DE4-B5EE-F915B7608D76}" srcOrd="8" destOrd="0" presId="urn:microsoft.com/office/officeart/2005/8/layout/radial1"/>
    <dgm:cxn modelId="{D9207ED6-F4A3-44AE-92AC-CECA2163BEC7}" type="presParOf" srcId="{B8B30956-6A93-4D8E-9F03-1BB07B01F701}" destId="{47A75B24-49E6-47A4-938F-55EBF667DB0C}" srcOrd="9" destOrd="0" presId="urn:microsoft.com/office/officeart/2005/8/layout/radial1"/>
    <dgm:cxn modelId="{E82997E6-5F77-4C8B-B65C-99EC245404A0}" type="presParOf" srcId="{47A75B24-49E6-47A4-938F-55EBF667DB0C}" destId="{854E2298-9B4D-436C-97C6-C44C97E71BC0}" srcOrd="0" destOrd="0" presId="urn:microsoft.com/office/officeart/2005/8/layout/radial1"/>
    <dgm:cxn modelId="{0BCAADFE-699E-4BC6-B7D3-F23DE781C04C}" type="presParOf" srcId="{B8B30956-6A93-4D8E-9F03-1BB07B01F701}" destId="{AF0292AA-1F30-47FB-904C-9DA5035D7CF8}" srcOrd="10" destOrd="0" presId="urn:microsoft.com/office/officeart/2005/8/layout/radial1"/>
    <dgm:cxn modelId="{B536515B-E837-4BBB-A46D-42C20FADB73E}" type="presParOf" srcId="{B8B30956-6A93-4D8E-9F03-1BB07B01F701}" destId="{445CD454-1160-4519-B7FE-C272A09E9A13}" srcOrd="11" destOrd="0" presId="urn:microsoft.com/office/officeart/2005/8/layout/radial1"/>
    <dgm:cxn modelId="{3154F414-A2A9-49A4-B867-2752129EDE26}" type="presParOf" srcId="{445CD454-1160-4519-B7FE-C272A09E9A13}" destId="{46D24D3B-2942-487A-9882-AA08DD0D4007}" srcOrd="0" destOrd="0" presId="urn:microsoft.com/office/officeart/2005/8/layout/radial1"/>
    <dgm:cxn modelId="{A16593C7-3BB2-4E64-8C21-FE720A6D46C8}" type="presParOf" srcId="{B8B30956-6A93-4D8E-9F03-1BB07B01F701}" destId="{7B68BE85-612D-4640-AD68-C48B566285D8}" srcOrd="12" destOrd="0" presId="urn:microsoft.com/office/officeart/2005/8/layout/radial1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8430853-496C-489E-BB1F-7D861636F2D5}" type="doc">
      <dgm:prSet loTypeId="urn:microsoft.com/office/officeart/2005/8/layout/equation2" loCatId="process" qsTypeId="urn:microsoft.com/office/officeart/2005/8/quickstyle/simple1" qsCatId="simple" csTypeId="urn:microsoft.com/office/officeart/2005/8/colors/accent1_2" csCatId="accent1" phldr="1"/>
      <dgm:spPr/>
    </dgm:pt>
    <dgm:pt modelId="{716B0155-52CC-4D16-8E87-09518B062C94}">
      <dgm:prSet phldrT="[Texte]"/>
      <dgm:spPr>
        <a:solidFill>
          <a:srgbClr val="C00000"/>
        </a:solidFill>
      </dgm:spPr>
      <dgm:t>
        <a:bodyPr/>
        <a:lstStyle/>
        <a:p>
          <a:r>
            <a:rPr lang="fr-FR"/>
            <a:t>GDR</a:t>
          </a:r>
        </a:p>
      </dgm:t>
    </dgm:pt>
    <dgm:pt modelId="{8165599D-616E-4649-B614-9CC83768EA1D}" type="parTrans" cxnId="{F927D220-4C1C-4F50-A1D5-335AB05BCBC9}">
      <dgm:prSet/>
      <dgm:spPr/>
      <dgm:t>
        <a:bodyPr/>
        <a:lstStyle/>
        <a:p>
          <a:endParaRPr lang="fr-FR"/>
        </a:p>
      </dgm:t>
    </dgm:pt>
    <dgm:pt modelId="{22E7C958-36E3-488A-B472-74EE7D787D3C}" type="sibTrans" cxnId="{F927D220-4C1C-4F50-A1D5-335AB05BCBC9}">
      <dgm:prSet/>
      <dgm:spPr/>
      <dgm:t>
        <a:bodyPr/>
        <a:lstStyle/>
        <a:p>
          <a:endParaRPr lang="fr-FR"/>
        </a:p>
      </dgm:t>
    </dgm:pt>
    <dgm:pt modelId="{1A5ACECE-FFDA-49C3-9DA2-FC43D57DC936}">
      <dgm:prSet phldrT="[Texte]"/>
      <dgm:spPr>
        <a:solidFill>
          <a:schemeClr val="accent6"/>
        </a:solidFill>
      </dgm:spPr>
      <dgm:t>
        <a:bodyPr/>
        <a:lstStyle/>
        <a:p>
          <a:r>
            <a:rPr lang="fr-FR"/>
            <a:t>Bénéfices</a:t>
          </a:r>
        </a:p>
      </dgm:t>
    </dgm:pt>
    <dgm:pt modelId="{BAC8656B-C214-49EF-9082-D31E3B1BD4F7}" type="parTrans" cxnId="{A77F4AD9-813A-4986-9572-9967BAA8CA42}">
      <dgm:prSet/>
      <dgm:spPr/>
      <dgm:t>
        <a:bodyPr/>
        <a:lstStyle/>
        <a:p>
          <a:endParaRPr lang="fr-FR"/>
        </a:p>
      </dgm:t>
    </dgm:pt>
    <dgm:pt modelId="{24C7E03D-F15F-42C1-B6CB-B6A9F42391CB}" type="sibTrans" cxnId="{A77F4AD9-813A-4986-9572-9967BAA8CA42}">
      <dgm:prSet/>
      <dgm:spPr/>
      <dgm:t>
        <a:bodyPr/>
        <a:lstStyle/>
        <a:p>
          <a:endParaRPr lang="fr-FR"/>
        </a:p>
      </dgm:t>
    </dgm:pt>
    <dgm:pt modelId="{F3B1E0D2-C280-4424-AA41-3E441133AE3F}">
      <dgm:prSet phldrT="[Texte]"/>
      <dgm:spPr>
        <a:solidFill>
          <a:schemeClr val="accent5"/>
        </a:solidFill>
      </dgm:spPr>
      <dgm:t>
        <a:bodyPr/>
        <a:lstStyle/>
        <a:p>
          <a:r>
            <a:rPr lang="fr-FR"/>
            <a:t>B/R</a:t>
          </a:r>
        </a:p>
      </dgm:t>
    </dgm:pt>
    <dgm:pt modelId="{7896717F-0F27-4AE7-B5FB-49D8E9B682A7}" type="parTrans" cxnId="{6FB253BD-1CDA-4359-BC79-D138379B93A5}">
      <dgm:prSet/>
      <dgm:spPr/>
      <dgm:t>
        <a:bodyPr/>
        <a:lstStyle/>
        <a:p>
          <a:endParaRPr lang="fr-FR"/>
        </a:p>
      </dgm:t>
    </dgm:pt>
    <dgm:pt modelId="{70CFB2BC-091B-47CC-846A-FC9CBD3179A4}" type="sibTrans" cxnId="{6FB253BD-1CDA-4359-BC79-D138379B93A5}">
      <dgm:prSet/>
      <dgm:spPr/>
      <dgm:t>
        <a:bodyPr/>
        <a:lstStyle/>
        <a:p>
          <a:endParaRPr lang="fr-FR"/>
        </a:p>
      </dgm:t>
    </dgm:pt>
    <dgm:pt modelId="{1B7EC535-187C-4032-B814-E7415F8B070A}" type="pres">
      <dgm:prSet presAssocID="{F8430853-496C-489E-BB1F-7D861636F2D5}" presName="Name0" presStyleCnt="0">
        <dgm:presLayoutVars>
          <dgm:dir/>
          <dgm:resizeHandles val="exact"/>
        </dgm:presLayoutVars>
      </dgm:prSet>
      <dgm:spPr/>
    </dgm:pt>
    <dgm:pt modelId="{3D7782BD-1E57-43DF-A11B-07FF162F4E47}" type="pres">
      <dgm:prSet presAssocID="{F8430853-496C-489E-BB1F-7D861636F2D5}" presName="vNodes" presStyleCnt="0"/>
      <dgm:spPr/>
    </dgm:pt>
    <dgm:pt modelId="{4B9E16AA-A7E3-4899-BE08-EB5DBD1EF6E7}" type="pres">
      <dgm:prSet presAssocID="{716B0155-52CC-4D16-8E87-09518B062C94}" presName="node" presStyleLbl="node1" presStyleIdx="0" presStyleCnt="3">
        <dgm:presLayoutVars>
          <dgm:bulletEnabled val="1"/>
        </dgm:presLayoutVars>
      </dgm:prSet>
      <dgm:spPr/>
    </dgm:pt>
    <dgm:pt modelId="{8BED54E8-0E9B-4108-8604-7628B3855D97}" type="pres">
      <dgm:prSet presAssocID="{22E7C958-36E3-488A-B472-74EE7D787D3C}" presName="spacerT" presStyleCnt="0"/>
      <dgm:spPr/>
    </dgm:pt>
    <dgm:pt modelId="{1C527F85-0557-4F84-8331-99DF22A9BCCA}" type="pres">
      <dgm:prSet presAssocID="{22E7C958-36E3-488A-B472-74EE7D787D3C}" presName="sibTrans" presStyleLbl="sibTrans2D1" presStyleIdx="0" presStyleCnt="2"/>
      <dgm:spPr/>
    </dgm:pt>
    <dgm:pt modelId="{77B02F9D-38E9-4F4B-97D0-4D26D21A20FD}" type="pres">
      <dgm:prSet presAssocID="{22E7C958-36E3-488A-B472-74EE7D787D3C}" presName="spacerB" presStyleCnt="0"/>
      <dgm:spPr/>
    </dgm:pt>
    <dgm:pt modelId="{F75F9424-293E-47B6-B22F-420BBB209018}" type="pres">
      <dgm:prSet presAssocID="{1A5ACECE-FFDA-49C3-9DA2-FC43D57DC936}" presName="node" presStyleLbl="node1" presStyleIdx="1" presStyleCnt="3">
        <dgm:presLayoutVars>
          <dgm:bulletEnabled val="1"/>
        </dgm:presLayoutVars>
      </dgm:prSet>
      <dgm:spPr/>
    </dgm:pt>
    <dgm:pt modelId="{65A62D53-5EFA-4A5D-8426-B18EFA225A1A}" type="pres">
      <dgm:prSet presAssocID="{F8430853-496C-489E-BB1F-7D861636F2D5}" presName="sibTransLast" presStyleLbl="sibTrans2D1" presStyleIdx="1" presStyleCnt="2"/>
      <dgm:spPr/>
    </dgm:pt>
    <dgm:pt modelId="{400EAEEB-87D5-4427-81C5-AC509B85C799}" type="pres">
      <dgm:prSet presAssocID="{F8430853-496C-489E-BB1F-7D861636F2D5}" presName="connectorText" presStyleLbl="sibTrans2D1" presStyleIdx="1" presStyleCnt="2"/>
      <dgm:spPr/>
    </dgm:pt>
    <dgm:pt modelId="{9469243E-A9DD-44DE-B213-F8E912798652}" type="pres">
      <dgm:prSet presAssocID="{F8430853-496C-489E-BB1F-7D861636F2D5}" presName="lastNode" presStyleLbl="node1" presStyleIdx="2" presStyleCnt="3">
        <dgm:presLayoutVars>
          <dgm:bulletEnabled val="1"/>
        </dgm:presLayoutVars>
      </dgm:prSet>
      <dgm:spPr/>
    </dgm:pt>
  </dgm:ptLst>
  <dgm:cxnLst>
    <dgm:cxn modelId="{F927D220-4C1C-4F50-A1D5-335AB05BCBC9}" srcId="{F8430853-496C-489E-BB1F-7D861636F2D5}" destId="{716B0155-52CC-4D16-8E87-09518B062C94}" srcOrd="0" destOrd="0" parTransId="{8165599D-616E-4649-B614-9CC83768EA1D}" sibTransId="{22E7C958-36E3-488A-B472-74EE7D787D3C}"/>
    <dgm:cxn modelId="{11B6D840-0835-4DBC-BA44-E2848C091C50}" type="presOf" srcId="{24C7E03D-F15F-42C1-B6CB-B6A9F42391CB}" destId="{400EAEEB-87D5-4427-81C5-AC509B85C799}" srcOrd="1" destOrd="0" presId="urn:microsoft.com/office/officeart/2005/8/layout/equation2"/>
    <dgm:cxn modelId="{9880E366-642C-4C52-8FB2-4E67170D3DB9}" type="presOf" srcId="{716B0155-52CC-4D16-8E87-09518B062C94}" destId="{4B9E16AA-A7E3-4899-BE08-EB5DBD1EF6E7}" srcOrd="0" destOrd="0" presId="urn:microsoft.com/office/officeart/2005/8/layout/equation2"/>
    <dgm:cxn modelId="{D431D36D-DC23-42DA-B437-E5A05E047F0E}" type="presOf" srcId="{22E7C958-36E3-488A-B472-74EE7D787D3C}" destId="{1C527F85-0557-4F84-8331-99DF22A9BCCA}" srcOrd="0" destOrd="0" presId="urn:microsoft.com/office/officeart/2005/8/layout/equation2"/>
    <dgm:cxn modelId="{8B25CA74-2760-4101-9CDE-8B3E6924DAB9}" type="presOf" srcId="{F8430853-496C-489E-BB1F-7D861636F2D5}" destId="{1B7EC535-187C-4032-B814-E7415F8B070A}" srcOrd="0" destOrd="0" presId="urn:microsoft.com/office/officeart/2005/8/layout/equation2"/>
    <dgm:cxn modelId="{05A907BB-6020-4E46-889E-59489EF4A103}" type="presOf" srcId="{F3B1E0D2-C280-4424-AA41-3E441133AE3F}" destId="{9469243E-A9DD-44DE-B213-F8E912798652}" srcOrd="0" destOrd="0" presId="urn:microsoft.com/office/officeart/2005/8/layout/equation2"/>
    <dgm:cxn modelId="{6FB253BD-1CDA-4359-BC79-D138379B93A5}" srcId="{F8430853-496C-489E-BB1F-7D861636F2D5}" destId="{F3B1E0D2-C280-4424-AA41-3E441133AE3F}" srcOrd="2" destOrd="0" parTransId="{7896717F-0F27-4AE7-B5FB-49D8E9B682A7}" sibTransId="{70CFB2BC-091B-47CC-846A-FC9CBD3179A4}"/>
    <dgm:cxn modelId="{22C276C9-A0E1-4A5E-9AAC-B695F3DBDEED}" type="presOf" srcId="{24C7E03D-F15F-42C1-B6CB-B6A9F42391CB}" destId="{65A62D53-5EFA-4A5D-8426-B18EFA225A1A}" srcOrd="0" destOrd="0" presId="urn:microsoft.com/office/officeart/2005/8/layout/equation2"/>
    <dgm:cxn modelId="{65D2B2CC-0846-4FF2-8F58-C75993A2D5E6}" type="presOf" srcId="{1A5ACECE-FFDA-49C3-9DA2-FC43D57DC936}" destId="{F75F9424-293E-47B6-B22F-420BBB209018}" srcOrd="0" destOrd="0" presId="urn:microsoft.com/office/officeart/2005/8/layout/equation2"/>
    <dgm:cxn modelId="{A77F4AD9-813A-4986-9572-9967BAA8CA42}" srcId="{F8430853-496C-489E-BB1F-7D861636F2D5}" destId="{1A5ACECE-FFDA-49C3-9DA2-FC43D57DC936}" srcOrd="1" destOrd="0" parTransId="{BAC8656B-C214-49EF-9082-D31E3B1BD4F7}" sibTransId="{24C7E03D-F15F-42C1-B6CB-B6A9F42391CB}"/>
    <dgm:cxn modelId="{92839493-7483-489B-B142-AD2623D748AA}" type="presParOf" srcId="{1B7EC535-187C-4032-B814-E7415F8B070A}" destId="{3D7782BD-1E57-43DF-A11B-07FF162F4E47}" srcOrd="0" destOrd="0" presId="urn:microsoft.com/office/officeart/2005/8/layout/equation2"/>
    <dgm:cxn modelId="{8592BC51-50CC-4DCD-B4C4-270CE1FEF765}" type="presParOf" srcId="{3D7782BD-1E57-43DF-A11B-07FF162F4E47}" destId="{4B9E16AA-A7E3-4899-BE08-EB5DBD1EF6E7}" srcOrd="0" destOrd="0" presId="urn:microsoft.com/office/officeart/2005/8/layout/equation2"/>
    <dgm:cxn modelId="{CD73B2D8-5960-42FC-8413-97809D6035E3}" type="presParOf" srcId="{3D7782BD-1E57-43DF-A11B-07FF162F4E47}" destId="{8BED54E8-0E9B-4108-8604-7628B3855D97}" srcOrd="1" destOrd="0" presId="urn:microsoft.com/office/officeart/2005/8/layout/equation2"/>
    <dgm:cxn modelId="{60730567-FD89-41BF-9887-2D29A0103DBE}" type="presParOf" srcId="{3D7782BD-1E57-43DF-A11B-07FF162F4E47}" destId="{1C527F85-0557-4F84-8331-99DF22A9BCCA}" srcOrd="2" destOrd="0" presId="urn:microsoft.com/office/officeart/2005/8/layout/equation2"/>
    <dgm:cxn modelId="{06B5F45E-302F-4F87-B7A0-CE1FD9E3E514}" type="presParOf" srcId="{3D7782BD-1E57-43DF-A11B-07FF162F4E47}" destId="{77B02F9D-38E9-4F4B-97D0-4D26D21A20FD}" srcOrd="3" destOrd="0" presId="urn:microsoft.com/office/officeart/2005/8/layout/equation2"/>
    <dgm:cxn modelId="{82EDB13F-ADB6-4680-84F4-C1DDA7336F49}" type="presParOf" srcId="{3D7782BD-1E57-43DF-A11B-07FF162F4E47}" destId="{F75F9424-293E-47B6-B22F-420BBB209018}" srcOrd="4" destOrd="0" presId="urn:microsoft.com/office/officeart/2005/8/layout/equation2"/>
    <dgm:cxn modelId="{D59125A9-E5AC-48F7-8B29-8FA6D67C6183}" type="presParOf" srcId="{1B7EC535-187C-4032-B814-E7415F8B070A}" destId="{65A62D53-5EFA-4A5D-8426-B18EFA225A1A}" srcOrd="1" destOrd="0" presId="urn:microsoft.com/office/officeart/2005/8/layout/equation2"/>
    <dgm:cxn modelId="{CB6CBDDD-43E4-4A5B-B492-43E13D1D1270}" type="presParOf" srcId="{65A62D53-5EFA-4A5D-8426-B18EFA225A1A}" destId="{400EAEEB-87D5-4427-81C5-AC509B85C799}" srcOrd="0" destOrd="0" presId="urn:microsoft.com/office/officeart/2005/8/layout/equation2"/>
    <dgm:cxn modelId="{6A782068-AE44-4084-8A0D-879EDD7B4AB9}" type="presParOf" srcId="{1B7EC535-187C-4032-B814-E7415F8B070A}" destId="{9469243E-A9DD-44DE-B213-F8E912798652}" srcOrd="2" destOrd="0" presId="urn:microsoft.com/office/officeart/2005/8/layout/equation2"/>
  </dgm:cxnLst>
  <dgm:bg/>
  <dgm:whole/>
  <dgm:extLst>
    <a:ext uri="http://schemas.microsoft.com/office/drawing/2008/diagram">
      <dsp:dataModelExt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DF140783-504D-412A-AEEB-DD06427791B5}" type="doc">
      <dgm:prSet loTypeId="urn:microsoft.com/office/officeart/2005/8/layout/process1" loCatId="process" qsTypeId="urn:microsoft.com/office/officeart/2005/8/quickstyle/simple1" qsCatId="simple" csTypeId="urn:microsoft.com/office/officeart/2005/8/colors/accent3_1" csCatId="accent3" phldr="1"/>
      <dgm:spPr/>
    </dgm:pt>
    <dgm:pt modelId="{F7F3F506-12A4-492D-A034-7C0AD0A896E2}">
      <dgm:prSet phldrT="[Texte]" custT="1"/>
      <dgm:spPr/>
      <dgm:t>
        <a:bodyPr/>
        <a:lstStyle/>
        <a:p>
          <a:r>
            <a:rPr lang="fr-FR" sz="1050"/>
            <a:t>R&amp;D</a:t>
          </a:r>
        </a:p>
      </dgm:t>
    </dgm:pt>
    <dgm:pt modelId="{0F822DDF-1B2A-43FC-8E63-860CCAD4FF94}" type="parTrans" cxnId="{9DA2CB59-3B45-466B-A939-4CCE204A1C71}">
      <dgm:prSet/>
      <dgm:spPr/>
      <dgm:t>
        <a:bodyPr/>
        <a:lstStyle/>
        <a:p>
          <a:endParaRPr lang="fr-FR" sz="1050"/>
        </a:p>
      </dgm:t>
    </dgm:pt>
    <dgm:pt modelId="{FA48F5F8-894C-4A15-978D-51B5C06C9843}" type="sibTrans" cxnId="{9DA2CB59-3B45-466B-A939-4CCE204A1C71}">
      <dgm:prSet custT="1"/>
      <dgm:spPr/>
      <dgm:t>
        <a:bodyPr/>
        <a:lstStyle/>
        <a:p>
          <a:endParaRPr lang="fr-FR" sz="1050"/>
        </a:p>
      </dgm:t>
    </dgm:pt>
    <dgm:pt modelId="{C29B3059-87D3-4A64-B5CD-09302F0A4E86}">
      <dgm:prSet phldrT="[Texte]" custT="1"/>
      <dgm:spPr/>
      <dgm:t>
        <a:bodyPr/>
        <a:lstStyle/>
        <a:p>
          <a:r>
            <a:rPr lang="fr-FR" sz="1050"/>
            <a:t>Fab, Distri</a:t>
          </a:r>
        </a:p>
      </dgm:t>
    </dgm:pt>
    <dgm:pt modelId="{A6D6B857-6517-4305-A19D-AEECAC9F15CD}" type="parTrans" cxnId="{98EEE2BB-09EF-445A-B547-7AA62217875B}">
      <dgm:prSet/>
      <dgm:spPr/>
      <dgm:t>
        <a:bodyPr/>
        <a:lstStyle/>
        <a:p>
          <a:endParaRPr lang="fr-FR" sz="1050"/>
        </a:p>
      </dgm:t>
    </dgm:pt>
    <dgm:pt modelId="{2ECFD772-3D22-44AF-BBD7-CFB6C63E74BA}" type="sibTrans" cxnId="{98EEE2BB-09EF-445A-B547-7AA62217875B}">
      <dgm:prSet custT="1"/>
      <dgm:spPr/>
      <dgm:t>
        <a:bodyPr/>
        <a:lstStyle/>
        <a:p>
          <a:endParaRPr lang="fr-FR" sz="1050"/>
        </a:p>
      </dgm:t>
    </dgm:pt>
    <dgm:pt modelId="{94E412CF-26FD-41B7-A858-3827EB6061ED}">
      <dgm:prSet phldrT="[Texte]" custT="1"/>
      <dgm:spPr/>
      <dgm:t>
        <a:bodyPr/>
        <a:lstStyle/>
        <a:p>
          <a:r>
            <a:rPr lang="fr-FR" sz="1050"/>
            <a:t>Utilisation</a:t>
          </a:r>
        </a:p>
      </dgm:t>
    </dgm:pt>
    <dgm:pt modelId="{E20454D8-EFE2-4AC9-9DAD-6B492DDBC869}" type="parTrans" cxnId="{F18E7AB0-25E4-4342-BC10-71098A98CD9E}">
      <dgm:prSet/>
      <dgm:spPr/>
      <dgm:t>
        <a:bodyPr/>
        <a:lstStyle/>
        <a:p>
          <a:endParaRPr lang="fr-FR" sz="1050"/>
        </a:p>
      </dgm:t>
    </dgm:pt>
    <dgm:pt modelId="{A37989B3-67AD-4D7A-B0E2-A47297CC0770}" type="sibTrans" cxnId="{F18E7AB0-25E4-4342-BC10-71098A98CD9E}">
      <dgm:prSet custT="1"/>
      <dgm:spPr/>
      <dgm:t>
        <a:bodyPr/>
        <a:lstStyle/>
        <a:p>
          <a:endParaRPr lang="fr-FR" sz="1050"/>
        </a:p>
      </dgm:t>
    </dgm:pt>
    <dgm:pt modelId="{5017BFD9-08CB-4539-99E0-26CCD9A70841}">
      <dgm:prSet phldrT="[Texte]" custT="1"/>
      <dgm:spPr/>
      <dgm:t>
        <a:bodyPr/>
        <a:lstStyle/>
        <a:p>
          <a:r>
            <a:rPr lang="fr-FR" sz="1050"/>
            <a:t>Maintenance</a:t>
          </a:r>
        </a:p>
      </dgm:t>
    </dgm:pt>
    <dgm:pt modelId="{8F085CA2-93E2-43A3-AC61-95132C2758CE}" type="parTrans" cxnId="{66E2DE9E-04D7-4C78-ADDB-8CBD930F1C59}">
      <dgm:prSet/>
      <dgm:spPr/>
      <dgm:t>
        <a:bodyPr/>
        <a:lstStyle/>
        <a:p>
          <a:endParaRPr lang="fr-FR" sz="1050"/>
        </a:p>
      </dgm:t>
    </dgm:pt>
    <dgm:pt modelId="{DECDBCD1-84E9-441B-A2B9-ED2605A163D6}" type="sibTrans" cxnId="{66E2DE9E-04D7-4C78-ADDB-8CBD930F1C59}">
      <dgm:prSet custT="1"/>
      <dgm:spPr/>
      <dgm:t>
        <a:bodyPr/>
        <a:lstStyle/>
        <a:p>
          <a:endParaRPr lang="fr-FR" sz="1050"/>
        </a:p>
      </dgm:t>
    </dgm:pt>
    <dgm:pt modelId="{3A1C41F4-AF4A-4276-B51A-628E192B3517}">
      <dgm:prSet phldrT="[Texte]" custT="1"/>
      <dgm:spPr/>
      <dgm:t>
        <a:bodyPr/>
        <a:lstStyle/>
        <a:p>
          <a:r>
            <a:rPr lang="fr-FR" sz="1050"/>
            <a:t>Retrait</a:t>
          </a:r>
        </a:p>
      </dgm:t>
    </dgm:pt>
    <dgm:pt modelId="{214058F8-AE97-471D-BC1C-396C97055F83}" type="parTrans" cxnId="{050D23B8-03A9-48B8-8B0D-47FC5FDC71C5}">
      <dgm:prSet/>
      <dgm:spPr/>
      <dgm:t>
        <a:bodyPr/>
        <a:lstStyle/>
        <a:p>
          <a:endParaRPr lang="fr-FR" sz="1050"/>
        </a:p>
      </dgm:t>
    </dgm:pt>
    <dgm:pt modelId="{2CE41135-041B-486A-B2C3-391C455F258C}" type="sibTrans" cxnId="{050D23B8-03A9-48B8-8B0D-47FC5FDC71C5}">
      <dgm:prSet custT="1"/>
      <dgm:spPr/>
      <dgm:t>
        <a:bodyPr/>
        <a:lstStyle/>
        <a:p>
          <a:endParaRPr lang="fr-FR" sz="1050"/>
        </a:p>
      </dgm:t>
    </dgm:pt>
    <dgm:pt modelId="{9C7919A2-D819-4ABE-8477-039CF3A7AABA}">
      <dgm:prSet phldrT="[Texte]" custT="1"/>
      <dgm:spPr/>
      <dgm:t>
        <a:bodyPr/>
        <a:lstStyle/>
        <a:p>
          <a:r>
            <a:rPr lang="fr-FR" sz="1050"/>
            <a:t>Elimination</a:t>
          </a:r>
        </a:p>
      </dgm:t>
    </dgm:pt>
    <dgm:pt modelId="{F04EB6BF-91AF-4E7B-B8C5-FF070D934C20}" type="parTrans" cxnId="{31B75868-5C86-4D04-A80C-8F1B18A15DA2}">
      <dgm:prSet/>
      <dgm:spPr/>
      <dgm:t>
        <a:bodyPr/>
        <a:lstStyle/>
        <a:p>
          <a:endParaRPr lang="fr-FR" sz="1050"/>
        </a:p>
      </dgm:t>
    </dgm:pt>
    <dgm:pt modelId="{D6F46380-D1CB-45DF-8227-7C555A61F621}" type="sibTrans" cxnId="{31B75868-5C86-4D04-A80C-8F1B18A15DA2}">
      <dgm:prSet/>
      <dgm:spPr/>
      <dgm:t>
        <a:bodyPr/>
        <a:lstStyle/>
        <a:p>
          <a:endParaRPr lang="fr-FR" sz="1050"/>
        </a:p>
      </dgm:t>
    </dgm:pt>
    <dgm:pt modelId="{148C411E-8AF6-462F-9220-8407B81BC364}" type="pres">
      <dgm:prSet presAssocID="{DF140783-504D-412A-AEEB-DD06427791B5}" presName="Name0" presStyleCnt="0">
        <dgm:presLayoutVars>
          <dgm:dir/>
          <dgm:resizeHandles val="exact"/>
        </dgm:presLayoutVars>
      </dgm:prSet>
      <dgm:spPr/>
    </dgm:pt>
    <dgm:pt modelId="{458D67AA-8669-4F1C-8946-BF9CFD8402AA}" type="pres">
      <dgm:prSet presAssocID="{F7F3F506-12A4-492D-A034-7C0AD0A896E2}" presName="node" presStyleLbl="node1" presStyleIdx="0" presStyleCnt="6">
        <dgm:presLayoutVars>
          <dgm:bulletEnabled val="1"/>
        </dgm:presLayoutVars>
      </dgm:prSet>
      <dgm:spPr/>
    </dgm:pt>
    <dgm:pt modelId="{C7A781A7-1F32-4970-8982-6A6A6CF62824}" type="pres">
      <dgm:prSet presAssocID="{FA48F5F8-894C-4A15-978D-51B5C06C9843}" presName="sibTrans" presStyleLbl="sibTrans2D1" presStyleIdx="0" presStyleCnt="5"/>
      <dgm:spPr/>
    </dgm:pt>
    <dgm:pt modelId="{50159890-CC63-4A8C-8163-5F9E2F277FD1}" type="pres">
      <dgm:prSet presAssocID="{FA48F5F8-894C-4A15-978D-51B5C06C9843}" presName="connectorText" presStyleLbl="sibTrans2D1" presStyleIdx="0" presStyleCnt="5"/>
      <dgm:spPr/>
    </dgm:pt>
    <dgm:pt modelId="{47A17FC9-5283-4BEA-B1CA-D4B5C69D3A4A}" type="pres">
      <dgm:prSet presAssocID="{C29B3059-87D3-4A64-B5CD-09302F0A4E86}" presName="node" presStyleLbl="node1" presStyleIdx="1" presStyleCnt="6">
        <dgm:presLayoutVars>
          <dgm:bulletEnabled val="1"/>
        </dgm:presLayoutVars>
      </dgm:prSet>
      <dgm:spPr/>
    </dgm:pt>
    <dgm:pt modelId="{BDD739DD-4815-4769-9879-34AB50861262}" type="pres">
      <dgm:prSet presAssocID="{2ECFD772-3D22-44AF-BBD7-CFB6C63E74BA}" presName="sibTrans" presStyleLbl="sibTrans2D1" presStyleIdx="1" presStyleCnt="5"/>
      <dgm:spPr/>
    </dgm:pt>
    <dgm:pt modelId="{E3C505E3-171E-4F7D-8478-210687AC54C9}" type="pres">
      <dgm:prSet presAssocID="{2ECFD772-3D22-44AF-BBD7-CFB6C63E74BA}" presName="connectorText" presStyleLbl="sibTrans2D1" presStyleIdx="1" presStyleCnt="5"/>
      <dgm:spPr/>
    </dgm:pt>
    <dgm:pt modelId="{70E20C81-2BD3-4A12-A60A-059C0A8DB93F}" type="pres">
      <dgm:prSet presAssocID="{94E412CF-26FD-41B7-A858-3827EB6061ED}" presName="node" presStyleLbl="node1" presStyleIdx="2" presStyleCnt="6">
        <dgm:presLayoutVars>
          <dgm:bulletEnabled val="1"/>
        </dgm:presLayoutVars>
      </dgm:prSet>
      <dgm:spPr/>
    </dgm:pt>
    <dgm:pt modelId="{F78B203F-086E-42C2-B151-63C0BE4CBB38}" type="pres">
      <dgm:prSet presAssocID="{A37989B3-67AD-4D7A-B0E2-A47297CC0770}" presName="sibTrans" presStyleLbl="sibTrans2D1" presStyleIdx="2" presStyleCnt="5"/>
      <dgm:spPr/>
    </dgm:pt>
    <dgm:pt modelId="{43241B18-F132-48F9-AB7B-7A30CE918049}" type="pres">
      <dgm:prSet presAssocID="{A37989B3-67AD-4D7A-B0E2-A47297CC0770}" presName="connectorText" presStyleLbl="sibTrans2D1" presStyleIdx="2" presStyleCnt="5"/>
      <dgm:spPr/>
    </dgm:pt>
    <dgm:pt modelId="{05CA6482-75F5-4DC3-AEBC-794303E3AA3F}" type="pres">
      <dgm:prSet presAssocID="{5017BFD9-08CB-4539-99E0-26CCD9A70841}" presName="node" presStyleLbl="node1" presStyleIdx="3" presStyleCnt="6">
        <dgm:presLayoutVars>
          <dgm:bulletEnabled val="1"/>
        </dgm:presLayoutVars>
      </dgm:prSet>
      <dgm:spPr/>
    </dgm:pt>
    <dgm:pt modelId="{3812DDD2-191F-4E87-A30A-26AEED23DF89}" type="pres">
      <dgm:prSet presAssocID="{DECDBCD1-84E9-441B-A2B9-ED2605A163D6}" presName="sibTrans" presStyleLbl="sibTrans2D1" presStyleIdx="3" presStyleCnt="5"/>
      <dgm:spPr/>
    </dgm:pt>
    <dgm:pt modelId="{867D6C1D-08BA-4FD4-B5A9-CEBC6385847C}" type="pres">
      <dgm:prSet presAssocID="{DECDBCD1-84E9-441B-A2B9-ED2605A163D6}" presName="connectorText" presStyleLbl="sibTrans2D1" presStyleIdx="3" presStyleCnt="5"/>
      <dgm:spPr/>
    </dgm:pt>
    <dgm:pt modelId="{7A1F1ADA-69E0-467C-BAD0-426DD6C31140}" type="pres">
      <dgm:prSet presAssocID="{3A1C41F4-AF4A-4276-B51A-628E192B3517}" presName="node" presStyleLbl="node1" presStyleIdx="4" presStyleCnt="6">
        <dgm:presLayoutVars>
          <dgm:bulletEnabled val="1"/>
        </dgm:presLayoutVars>
      </dgm:prSet>
      <dgm:spPr/>
    </dgm:pt>
    <dgm:pt modelId="{121339C8-DE21-483E-95E4-F9CD744F2DAF}" type="pres">
      <dgm:prSet presAssocID="{2CE41135-041B-486A-B2C3-391C455F258C}" presName="sibTrans" presStyleLbl="sibTrans2D1" presStyleIdx="4" presStyleCnt="5"/>
      <dgm:spPr/>
    </dgm:pt>
    <dgm:pt modelId="{1CD24841-B8B5-439E-AA02-148614FB0D60}" type="pres">
      <dgm:prSet presAssocID="{2CE41135-041B-486A-B2C3-391C455F258C}" presName="connectorText" presStyleLbl="sibTrans2D1" presStyleIdx="4" presStyleCnt="5"/>
      <dgm:spPr/>
    </dgm:pt>
    <dgm:pt modelId="{10ED2A28-C7E0-495D-9D15-F3F54B68913C}" type="pres">
      <dgm:prSet presAssocID="{9C7919A2-D819-4ABE-8477-039CF3A7AABA}" presName="node" presStyleLbl="node1" presStyleIdx="5" presStyleCnt="6">
        <dgm:presLayoutVars>
          <dgm:bulletEnabled val="1"/>
        </dgm:presLayoutVars>
      </dgm:prSet>
      <dgm:spPr/>
    </dgm:pt>
  </dgm:ptLst>
  <dgm:cxnLst>
    <dgm:cxn modelId="{0320E505-EE54-4B78-BCEF-77D205B94E0B}" type="presOf" srcId="{F7F3F506-12A4-492D-A034-7C0AD0A896E2}" destId="{458D67AA-8669-4F1C-8946-BF9CFD8402AA}" srcOrd="0" destOrd="0" presId="urn:microsoft.com/office/officeart/2005/8/layout/process1"/>
    <dgm:cxn modelId="{1282141A-C304-473B-B4BA-950BF569E98D}" type="presOf" srcId="{2ECFD772-3D22-44AF-BBD7-CFB6C63E74BA}" destId="{E3C505E3-171E-4F7D-8478-210687AC54C9}" srcOrd="1" destOrd="0" presId="urn:microsoft.com/office/officeart/2005/8/layout/process1"/>
    <dgm:cxn modelId="{1E71E01C-24E3-4EC3-948F-59E1F2AC19D2}" type="presOf" srcId="{FA48F5F8-894C-4A15-978D-51B5C06C9843}" destId="{C7A781A7-1F32-4970-8982-6A6A6CF62824}" srcOrd="0" destOrd="0" presId="urn:microsoft.com/office/officeart/2005/8/layout/process1"/>
    <dgm:cxn modelId="{2E6D4420-A449-4FEC-8C68-72152CFEDD46}" type="presOf" srcId="{C29B3059-87D3-4A64-B5CD-09302F0A4E86}" destId="{47A17FC9-5283-4BEA-B1CA-D4B5C69D3A4A}" srcOrd="0" destOrd="0" presId="urn:microsoft.com/office/officeart/2005/8/layout/process1"/>
    <dgm:cxn modelId="{CDF0BC2A-D588-47BB-8164-BD2C48D1F245}" type="presOf" srcId="{94E412CF-26FD-41B7-A858-3827EB6061ED}" destId="{70E20C81-2BD3-4A12-A60A-059C0A8DB93F}" srcOrd="0" destOrd="0" presId="urn:microsoft.com/office/officeart/2005/8/layout/process1"/>
    <dgm:cxn modelId="{66CE552D-3A81-4E97-8449-9FF16E414568}" type="presOf" srcId="{3A1C41F4-AF4A-4276-B51A-628E192B3517}" destId="{7A1F1ADA-69E0-467C-BAD0-426DD6C31140}" srcOrd="0" destOrd="0" presId="urn:microsoft.com/office/officeart/2005/8/layout/process1"/>
    <dgm:cxn modelId="{8D1FF465-1646-46B7-89ED-761F4ED2926F}" type="presOf" srcId="{DECDBCD1-84E9-441B-A2B9-ED2605A163D6}" destId="{3812DDD2-191F-4E87-A30A-26AEED23DF89}" srcOrd="0" destOrd="0" presId="urn:microsoft.com/office/officeart/2005/8/layout/process1"/>
    <dgm:cxn modelId="{31B75868-5C86-4D04-A80C-8F1B18A15DA2}" srcId="{DF140783-504D-412A-AEEB-DD06427791B5}" destId="{9C7919A2-D819-4ABE-8477-039CF3A7AABA}" srcOrd="5" destOrd="0" parTransId="{F04EB6BF-91AF-4E7B-B8C5-FF070D934C20}" sibTransId="{D6F46380-D1CB-45DF-8227-7C555A61F621}"/>
    <dgm:cxn modelId="{8C4CBE6F-7EA6-4A00-A69D-555FC13E2803}" type="presOf" srcId="{2ECFD772-3D22-44AF-BBD7-CFB6C63E74BA}" destId="{BDD739DD-4815-4769-9879-34AB50861262}" srcOrd="0" destOrd="0" presId="urn:microsoft.com/office/officeart/2005/8/layout/process1"/>
    <dgm:cxn modelId="{066E8F59-A268-445D-A8E9-AFCC64275794}" type="presOf" srcId="{9C7919A2-D819-4ABE-8477-039CF3A7AABA}" destId="{10ED2A28-C7E0-495D-9D15-F3F54B68913C}" srcOrd="0" destOrd="0" presId="urn:microsoft.com/office/officeart/2005/8/layout/process1"/>
    <dgm:cxn modelId="{9DA2CB59-3B45-466B-A939-4CCE204A1C71}" srcId="{DF140783-504D-412A-AEEB-DD06427791B5}" destId="{F7F3F506-12A4-492D-A034-7C0AD0A896E2}" srcOrd="0" destOrd="0" parTransId="{0F822DDF-1B2A-43FC-8E63-860CCAD4FF94}" sibTransId="{FA48F5F8-894C-4A15-978D-51B5C06C9843}"/>
    <dgm:cxn modelId="{66E2DE9E-04D7-4C78-ADDB-8CBD930F1C59}" srcId="{DF140783-504D-412A-AEEB-DD06427791B5}" destId="{5017BFD9-08CB-4539-99E0-26CCD9A70841}" srcOrd="3" destOrd="0" parTransId="{8F085CA2-93E2-43A3-AC61-95132C2758CE}" sibTransId="{DECDBCD1-84E9-441B-A2B9-ED2605A163D6}"/>
    <dgm:cxn modelId="{994451AA-CCC7-4EA2-BCDE-E909648D500B}" type="presOf" srcId="{A37989B3-67AD-4D7A-B0E2-A47297CC0770}" destId="{F78B203F-086E-42C2-B151-63C0BE4CBB38}" srcOrd="0" destOrd="0" presId="urn:microsoft.com/office/officeart/2005/8/layout/process1"/>
    <dgm:cxn modelId="{A1800AAC-BED0-4419-87BA-7DDD67BA3782}" type="presOf" srcId="{2CE41135-041B-486A-B2C3-391C455F258C}" destId="{121339C8-DE21-483E-95E4-F9CD744F2DAF}" srcOrd="0" destOrd="0" presId="urn:microsoft.com/office/officeart/2005/8/layout/process1"/>
    <dgm:cxn modelId="{F08E8AAE-CFD6-4E58-A7A6-B7441A1E0422}" type="presOf" srcId="{A37989B3-67AD-4D7A-B0E2-A47297CC0770}" destId="{43241B18-F132-48F9-AB7B-7A30CE918049}" srcOrd="1" destOrd="0" presId="urn:microsoft.com/office/officeart/2005/8/layout/process1"/>
    <dgm:cxn modelId="{F18E7AB0-25E4-4342-BC10-71098A98CD9E}" srcId="{DF140783-504D-412A-AEEB-DD06427791B5}" destId="{94E412CF-26FD-41B7-A858-3827EB6061ED}" srcOrd="2" destOrd="0" parTransId="{E20454D8-EFE2-4AC9-9DAD-6B492DDBC869}" sibTransId="{A37989B3-67AD-4D7A-B0E2-A47297CC0770}"/>
    <dgm:cxn modelId="{050D23B8-03A9-48B8-8B0D-47FC5FDC71C5}" srcId="{DF140783-504D-412A-AEEB-DD06427791B5}" destId="{3A1C41F4-AF4A-4276-B51A-628E192B3517}" srcOrd="4" destOrd="0" parTransId="{214058F8-AE97-471D-BC1C-396C97055F83}" sibTransId="{2CE41135-041B-486A-B2C3-391C455F258C}"/>
    <dgm:cxn modelId="{98EEE2BB-09EF-445A-B547-7AA62217875B}" srcId="{DF140783-504D-412A-AEEB-DD06427791B5}" destId="{C29B3059-87D3-4A64-B5CD-09302F0A4E86}" srcOrd="1" destOrd="0" parTransId="{A6D6B857-6517-4305-A19D-AEECAC9F15CD}" sibTransId="{2ECFD772-3D22-44AF-BBD7-CFB6C63E74BA}"/>
    <dgm:cxn modelId="{E99944DC-CFDD-46DA-9BF5-5A9C8900160E}" type="presOf" srcId="{5017BFD9-08CB-4539-99E0-26CCD9A70841}" destId="{05CA6482-75F5-4DC3-AEBC-794303E3AA3F}" srcOrd="0" destOrd="0" presId="urn:microsoft.com/office/officeart/2005/8/layout/process1"/>
    <dgm:cxn modelId="{874EC9E4-6A3A-4A68-A1F5-10A0867C3E83}" type="presOf" srcId="{2CE41135-041B-486A-B2C3-391C455F258C}" destId="{1CD24841-B8B5-439E-AA02-148614FB0D60}" srcOrd="1" destOrd="0" presId="urn:microsoft.com/office/officeart/2005/8/layout/process1"/>
    <dgm:cxn modelId="{BD28F5EF-670C-4327-96DC-986BDEE89DF0}" type="presOf" srcId="{FA48F5F8-894C-4A15-978D-51B5C06C9843}" destId="{50159890-CC63-4A8C-8163-5F9E2F277FD1}" srcOrd="1" destOrd="0" presId="urn:microsoft.com/office/officeart/2005/8/layout/process1"/>
    <dgm:cxn modelId="{6FCE5CF2-6E95-4274-A254-7C811EB3739C}" type="presOf" srcId="{DECDBCD1-84E9-441B-A2B9-ED2605A163D6}" destId="{867D6C1D-08BA-4FD4-B5A9-CEBC6385847C}" srcOrd="1" destOrd="0" presId="urn:microsoft.com/office/officeart/2005/8/layout/process1"/>
    <dgm:cxn modelId="{97F278F9-0C93-40AE-8844-D7E985E64838}" type="presOf" srcId="{DF140783-504D-412A-AEEB-DD06427791B5}" destId="{148C411E-8AF6-462F-9220-8407B81BC364}" srcOrd="0" destOrd="0" presId="urn:microsoft.com/office/officeart/2005/8/layout/process1"/>
    <dgm:cxn modelId="{0D8E47AF-F365-4EE1-BAF5-754A81659F4B}" type="presParOf" srcId="{148C411E-8AF6-462F-9220-8407B81BC364}" destId="{458D67AA-8669-4F1C-8946-BF9CFD8402AA}" srcOrd="0" destOrd="0" presId="urn:microsoft.com/office/officeart/2005/8/layout/process1"/>
    <dgm:cxn modelId="{9D0B7890-8D1E-424C-9E6E-1088CA5700AC}" type="presParOf" srcId="{148C411E-8AF6-462F-9220-8407B81BC364}" destId="{C7A781A7-1F32-4970-8982-6A6A6CF62824}" srcOrd="1" destOrd="0" presId="urn:microsoft.com/office/officeart/2005/8/layout/process1"/>
    <dgm:cxn modelId="{ADC6D3AF-C8B4-4691-B37A-8B6B5A42F138}" type="presParOf" srcId="{C7A781A7-1F32-4970-8982-6A6A6CF62824}" destId="{50159890-CC63-4A8C-8163-5F9E2F277FD1}" srcOrd="0" destOrd="0" presId="urn:microsoft.com/office/officeart/2005/8/layout/process1"/>
    <dgm:cxn modelId="{C8D5E509-2657-4C87-A10C-6F1298369A52}" type="presParOf" srcId="{148C411E-8AF6-462F-9220-8407B81BC364}" destId="{47A17FC9-5283-4BEA-B1CA-D4B5C69D3A4A}" srcOrd="2" destOrd="0" presId="urn:microsoft.com/office/officeart/2005/8/layout/process1"/>
    <dgm:cxn modelId="{F6D5FFDA-50D3-4D32-B8C3-D906058426DA}" type="presParOf" srcId="{148C411E-8AF6-462F-9220-8407B81BC364}" destId="{BDD739DD-4815-4769-9879-34AB50861262}" srcOrd="3" destOrd="0" presId="urn:microsoft.com/office/officeart/2005/8/layout/process1"/>
    <dgm:cxn modelId="{B8807416-49D6-4049-B070-8F83BFF1F096}" type="presParOf" srcId="{BDD739DD-4815-4769-9879-34AB50861262}" destId="{E3C505E3-171E-4F7D-8478-210687AC54C9}" srcOrd="0" destOrd="0" presId="urn:microsoft.com/office/officeart/2005/8/layout/process1"/>
    <dgm:cxn modelId="{B3ADACA7-CA01-409B-9C96-F02FA43B7BE6}" type="presParOf" srcId="{148C411E-8AF6-462F-9220-8407B81BC364}" destId="{70E20C81-2BD3-4A12-A60A-059C0A8DB93F}" srcOrd="4" destOrd="0" presId="urn:microsoft.com/office/officeart/2005/8/layout/process1"/>
    <dgm:cxn modelId="{A6F4FDF1-872B-449A-BD1B-39EEE8E69B4C}" type="presParOf" srcId="{148C411E-8AF6-462F-9220-8407B81BC364}" destId="{F78B203F-086E-42C2-B151-63C0BE4CBB38}" srcOrd="5" destOrd="0" presId="urn:microsoft.com/office/officeart/2005/8/layout/process1"/>
    <dgm:cxn modelId="{AC3471BC-C73B-4090-B482-9E5F9596758E}" type="presParOf" srcId="{F78B203F-086E-42C2-B151-63C0BE4CBB38}" destId="{43241B18-F132-48F9-AB7B-7A30CE918049}" srcOrd="0" destOrd="0" presId="urn:microsoft.com/office/officeart/2005/8/layout/process1"/>
    <dgm:cxn modelId="{3D4C2C9D-6FC5-4A21-8647-75A236390A59}" type="presParOf" srcId="{148C411E-8AF6-462F-9220-8407B81BC364}" destId="{05CA6482-75F5-4DC3-AEBC-794303E3AA3F}" srcOrd="6" destOrd="0" presId="urn:microsoft.com/office/officeart/2005/8/layout/process1"/>
    <dgm:cxn modelId="{48487203-DB69-4DCA-821B-B74890E85C7C}" type="presParOf" srcId="{148C411E-8AF6-462F-9220-8407B81BC364}" destId="{3812DDD2-191F-4E87-A30A-26AEED23DF89}" srcOrd="7" destOrd="0" presId="urn:microsoft.com/office/officeart/2005/8/layout/process1"/>
    <dgm:cxn modelId="{09563222-B2F8-436C-8A54-E64819D95307}" type="presParOf" srcId="{3812DDD2-191F-4E87-A30A-26AEED23DF89}" destId="{867D6C1D-08BA-4FD4-B5A9-CEBC6385847C}" srcOrd="0" destOrd="0" presId="urn:microsoft.com/office/officeart/2005/8/layout/process1"/>
    <dgm:cxn modelId="{0ABFF465-B645-44BA-8425-6FACC02ECFD0}" type="presParOf" srcId="{148C411E-8AF6-462F-9220-8407B81BC364}" destId="{7A1F1ADA-69E0-467C-BAD0-426DD6C31140}" srcOrd="8" destOrd="0" presId="urn:microsoft.com/office/officeart/2005/8/layout/process1"/>
    <dgm:cxn modelId="{37FA7D64-3A20-4BC0-B9F8-B43F35FA1674}" type="presParOf" srcId="{148C411E-8AF6-462F-9220-8407B81BC364}" destId="{121339C8-DE21-483E-95E4-F9CD744F2DAF}" srcOrd="9" destOrd="0" presId="urn:microsoft.com/office/officeart/2005/8/layout/process1"/>
    <dgm:cxn modelId="{570270EA-24FC-4F51-A818-729A46C5D675}" type="presParOf" srcId="{121339C8-DE21-483E-95E4-F9CD744F2DAF}" destId="{1CD24841-B8B5-439E-AA02-148614FB0D60}" srcOrd="0" destOrd="0" presId="urn:microsoft.com/office/officeart/2005/8/layout/process1"/>
    <dgm:cxn modelId="{678C73BC-E917-421F-A900-F7934884A134}" type="presParOf" srcId="{148C411E-8AF6-462F-9220-8407B81BC364}" destId="{10ED2A28-C7E0-495D-9D15-F3F54B68913C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2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B18A286-EBE6-4336-AD7F-6C778088C4F9}">
      <dsp:nvSpPr>
        <dsp:cNvPr id="0" name=""/>
        <dsp:cNvSpPr/>
      </dsp:nvSpPr>
      <dsp:spPr>
        <a:xfrm rot="5400000">
          <a:off x="789702" y="702901"/>
          <a:ext cx="611724" cy="696427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189613B9-2B23-4762-A112-7FDCE168C355}">
      <dsp:nvSpPr>
        <dsp:cNvPr id="0" name=""/>
        <dsp:cNvSpPr/>
      </dsp:nvSpPr>
      <dsp:spPr>
        <a:xfrm>
          <a:off x="627632" y="24792"/>
          <a:ext cx="1029784" cy="720815"/>
        </a:xfrm>
        <a:prstGeom prst="roundRect">
          <a:avLst>
            <a:gd name="adj" fmla="val 16670"/>
          </a:avLst>
        </a:prstGeom>
        <a:solidFill>
          <a:schemeClr val="accent1">
            <a:shade val="8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Identification</a:t>
          </a:r>
        </a:p>
      </dsp:txBody>
      <dsp:txXfrm>
        <a:off x="662826" y="59986"/>
        <a:ext cx="959396" cy="650427"/>
      </dsp:txXfrm>
    </dsp:sp>
    <dsp:sp modelId="{2FCEFE68-0443-4E9F-904E-9AE09A9CE708}">
      <dsp:nvSpPr>
        <dsp:cNvPr id="0" name=""/>
        <dsp:cNvSpPr/>
      </dsp:nvSpPr>
      <dsp:spPr>
        <a:xfrm>
          <a:off x="1657416" y="93538"/>
          <a:ext cx="748967" cy="58259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CCA0F5-9B7C-4A1A-95E7-0DAEEA34493F}">
      <dsp:nvSpPr>
        <dsp:cNvPr id="0" name=""/>
        <dsp:cNvSpPr/>
      </dsp:nvSpPr>
      <dsp:spPr>
        <a:xfrm rot="5400000">
          <a:off x="1643503" y="1512615"/>
          <a:ext cx="611724" cy="696427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solidFill>
          <a:schemeClr val="accent1">
            <a:tint val="50000"/>
            <a:hueOff val="17459"/>
            <a:satOff val="-964"/>
            <a:lumOff val="3722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423B2D44-AF22-44CD-8F12-AAFCC65F2555}">
      <dsp:nvSpPr>
        <dsp:cNvPr id="0" name=""/>
        <dsp:cNvSpPr/>
      </dsp:nvSpPr>
      <dsp:spPr>
        <a:xfrm>
          <a:off x="1481433" y="834506"/>
          <a:ext cx="1029784" cy="720815"/>
        </a:xfrm>
        <a:prstGeom prst="roundRect">
          <a:avLst>
            <a:gd name="adj" fmla="val 16670"/>
          </a:avLst>
        </a:prstGeom>
        <a:solidFill>
          <a:schemeClr val="accent1">
            <a:shade val="80000"/>
            <a:hueOff val="87321"/>
            <a:satOff val="-1564"/>
            <a:lumOff val="6646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Analyse</a:t>
          </a:r>
        </a:p>
      </dsp:txBody>
      <dsp:txXfrm>
        <a:off x="1516627" y="869700"/>
        <a:ext cx="959396" cy="650427"/>
      </dsp:txXfrm>
    </dsp:sp>
    <dsp:sp modelId="{845BC153-3D46-4D5E-B735-93E29025F0C9}">
      <dsp:nvSpPr>
        <dsp:cNvPr id="0" name=""/>
        <dsp:cNvSpPr/>
      </dsp:nvSpPr>
      <dsp:spPr>
        <a:xfrm>
          <a:off x="2511217" y="903252"/>
          <a:ext cx="748967" cy="58259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1F192B9-5CC8-4DCF-92E2-9CD58F9CE2CF}">
      <dsp:nvSpPr>
        <dsp:cNvPr id="0" name=""/>
        <dsp:cNvSpPr/>
      </dsp:nvSpPr>
      <dsp:spPr>
        <a:xfrm rot="5400000">
          <a:off x="2497303" y="2322329"/>
          <a:ext cx="611724" cy="696427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solidFill>
          <a:schemeClr val="accent1">
            <a:tint val="50000"/>
            <a:hueOff val="34918"/>
            <a:satOff val="-1927"/>
            <a:lumOff val="7444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FBFE9279-6867-48BE-B29A-7AA076E01AC0}">
      <dsp:nvSpPr>
        <dsp:cNvPr id="0" name=""/>
        <dsp:cNvSpPr/>
      </dsp:nvSpPr>
      <dsp:spPr>
        <a:xfrm>
          <a:off x="2335233" y="1644220"/>
          <a:ext cx="1029784" cy="720815"/>
        </a:xfrm>
        <a:prstGeom prst="roundRect">
          <a:avLst>
            <a:gd name="adj" fmla="val 16670"/>
          </a:avLst>
        </a:prstGeom>
        <a:solidFill>
          <a:schemeClr val="accent1">
            <a:shade val="80000"/>
            <a:hueOff val="174641"/>
            <a:satOff val="-3128"/>
            <a:lumOff val="1329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Maitrise</a:t>
          </a:r>
        </a:p>
      </dsp:txBody>
      <dsp:txXfrm>
        <a:off x="2370427" y="1679414"/>
        <a:ext cx="959396" cy="650427"/>
      </dsp:txXfrm>
    </dsp:sp>
    <dsp:sp modelId="{CD4D28E0-66E7-436F-8BAB-EF9BB4089B1D}">
      <dsp:nvSpPr>
        <dsp:cNvPr id="0" name=""/>
        <dsp:cNvSpPr/>
      </dsp:nvSpPr>
      <dsp:spPr>
        <a:xfrm>
          <a:off x="3365018" y="1712966"/>
          <a:ext cx="748967" cy="58259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223A68-5A47-4C37-8257-02F6394B9091}">
      <dsp:nvSpPr>
        <dsp:cNvPr id="0" name=""/>
        <dsp:cNvSpPr/>
      </dsp:nvSpPr>
      <dsp:spPr>
        <a:xfrm rot="5400000">
          <a:off x="3351104" y="3132043"/>
          <a:ext cx="611724" cy="696427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solidFill>
          <a:schemeClr val="accent1">
            <a:tint val="50000"/>
            <a:hueOff val="52377"/>
            <a:satOff val="-2891"/>
            <a:lumOff val="11166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411C3785-EF65-469D-8FC8-78E2B351F3D7}">
      <dsp:nvSpPr>
        <dsp:cNvPr id="0" name=""/>
        <dsp:cNvSpPr/>
      </dsp:nvSpPr>
      <dsp:spPr>
        <a:xfrm>
          <a:off x="3189034" y="2453934"/>
          <a:ext cx="1029784" cy="720815"/>
        </a:xfrm>
        <a:prstGeom prst="roundRect">
          <a:avLst>
            <a:gd name="adj" fmla="val 16670"/>
          </a:avLst>
        </a:prstGeom>
        <a:solidFill>
          <a:schemeClr val="accent1">
            <a:shade val="80000"/>
            <a:hueOff val="261962"/>
            <a:satOff val="-4692"/>
            <a:lumOff val="19939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Acceptabilité</a:t>
          </a:r>
        </a:p>
      </dsp:txBody>
      <dsp:txXfrm>
        <a:off x="3224228" y="2489128"/>
        <a:ext cx="959396" cy="650427"/>
      </dsp:txXfrm>
    </dsp:sp>
    <dsp:sp modelId="{B46F74D8-B0B5-4913-B710-18FC3716B3C8}">
      <dsp:nvSpPr>
        <dsp:cNvPr id="0" name=""/>
        <dsp:cNvSpPr/>
      </dsp:nvSpPr>
      <dsp:spPr>
        <a:xfrm>
          <a:off x="4218818" y="2522680"/>
          <a:ext cx="748967" cy="582595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1D2424B-EFD2-4AF0-B702-1E0489CFE27A}">
      <dsp:nvSpPr>
        <dsp:cNvPr id="0" name=""/>
        <dsp:cNvSpPr/>
      </dsp:nvSpPr>
      <dsp:spPr>
        <a:xfrm>
          <a:off x="4042835" y="3263647"/>
          <a:ext cx="1029784" cy="720815"/>
        </a:xfrm>
        <a:prstGeom prst="roundRect">
          <a:avLst>
            <a:gd name="adj" fmla="val 16670"/>
          </a:avLst>
        </a:prstGeom>
        <a:solidFill>
          <a:schemeClr val="accent1">
            <a:shade val="80000"/>
            <a:hueOff val="349283"/>
            <a:satOff val="-6256"/>
            <a:lumOff val="26585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200" kern="1200"/>
            <a:t>Suivi</a:t>
          </a:r>
        </a:p>
      </dsp:txBody>
      <dsp:txXfrm>
        <a:off x="4078029" y="3298841"/>
        <a:ext cx="959396" cy="650427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5A7FDEE-F798-4E84-AF82-A08978ABD8C5}">
      <dsp:nvSpPr>
        <dsp:cNvPr id="0" name=""/>
        <dsp:cNvSpPr/>
      </dsp:nvSpPr>
      <dsp:spPr>
        <a:xfrm>
          <a:off x="1935479" y="923027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400" b="1" kern="1200"/>
            <a:t>GDR</a:t>
          </a:r>
          <a:endParaRPr lang="fr-FR" sz="1000" b="1" kern="1200"/>
        </a:p>
      </dsp:txBody>
      <dsp:txXfrm>
        <a:off x="2038144" y="1025692"/>
        <a:ext cx="495711" cy="495711"/>
      </dsp:txXfrm>
    </dsp:sp>
    <dsp:sp modelId="{52BEEA23-C3D4-4D44-BD97-CDBACA21F871}">
      <dsp:nvSpPr>
        <dsp:cNvPr id="0" name=""/>
        <dsp:cNvSpPr/>
      </dsp:nvSpPr>
      <dsp:spPr>
        <a:xfrm rot="16200000">
          <a:off x="2180291" y="803519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>
        <a:off x="2280714" y="812034"/>
        <a:ext cx="10570" cy="10570"/>
      </dsp:txXfrm>
    </dsp:sp>
    <dsp:sp modelId="{1834FCFF-C099-42F3-9E93-4985E584CAE5}">
      <dsp:nvSpPr>
        <dsp:cNvPr id="0" name=""/>
        <dsp:cNvSpPr/>
      </dsp:nvSpPr>
      <dsp:spPr>
        <a:xfrm>
          <a:off x="1935479" y="10570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00" kern="1200"/>
            <a:t>C&amp;D / Modif</a:t>
          </a:r>
        </a:p>
      </dsp:txBody>
      <dsp:txXfrm>
        <a:off x="2038144" y="113235"/>
        <a:ext cx="495711" cy="495711"/>
      </dsp:txXfrm>
    </dsp:sp>
    <dsp:sp modelId="{F2A3FEA6-FB47-4BA4-9A6F-71006F311D66}">
      <dsp:nvSpPr>
        <dsp:cNvPr id="0" name=""/>
        <dsp:cNvSpPr/>
      </dsp:nvSpPr>
      <dsp:spPr>
        <a:xfrm rot="19800000">
          <a:off x="2575397" y="1031634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>
        <a:off x="2675820" y="1040148"/>
        <a:ext cx="10570" cy="10570"/>
      </dsp:txXfrm>
    </dsp:sp>
    <dsp:sp modelId="{BB1E8E56-232F-4812-A0E5-05A797087A76}">
      <dsp:nvSpPr>
        <dsp:cNvPr id="0" name=""/>
        <dsp:cNvSpPr/>
      </dsp:nvSpPr>
      <dsp:spPr>
        <a:xfrm>
          <a:off x="2725690" y="466798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marL="0" lvl="0" indent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800" kern="1200"/>
            <a:t> 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800" kern="1200"/>
            <a:t>62366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800" kern="1200"/>
            <a:t>62304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800" kern="1200"/>
            <a:t>60601</a:t>
          </a:r>
        </a:p>
        <a:p>
          <a:pPr marL="57150" lvl="1" indent="-57150" algn="l" defTabSz="3556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800" kern="1200"/>
            <a:t>10993</a:t>
          </a:r>
        </a:p>
      </dsp:txBody>
      <dsp:txXfrm>
        <a:off x="2828355" y="569463"/>
        <a:ext cx="495711" cy="495711"/>
      </dsp:txXfrm>
    </dsp:sp>
    <dsp:sp modelId="{BCA77996-CD0D-4DEC-9B25-FDE424848F51}">
      <dsp:nvSpPr>
        <dsp:cNvPr id="0" name=""/>
        <dsp:cNvSpPr/>
      </dsp:nvSpPr>
      <dsp:spPr>
        <a:xfrm rot="1800000">
          <a:off x="2575397" y="1487862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>
        <a:off x="2675820" y="1496377"/>
        <a:ext cx="10570" cy="10570"/>
      </dsp:txXfrm>
    </dsp:sp>
    <dsp:sp modelId="{409A1B75-0A3C-47B6-A1C5-9F437BCE1EBC}">
      <dsp:nvSpPr>
        <dsp:cNvPr id="0" name=""/>
        <dsp:cNvSpPr/>
      </dsp:nvSpPr>
      <dsp:spPr>
        <a:xfrm>
          <a:off x="2725690" y="1379256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00" kern="1200"/>
            <a:t>Clinique</a:t>
          </a:r>
        </a:p>
      </dsp:txBody>
      <dsp:txXfrm>
        <a:off x="2828355" y="1481921"/>
        <a:ext cx="495711" cy="495711"/>
      </dsp:txXfrm>
    </dsp:sp>
    <dsp:sp modelId="{AA69EA83-5382-4C3B-8A16-D2131E2522B2}">
      <dsp:nvSpPr>
        <dsp:cNvPr id="0" name=""/>
        <dsp:cNvSpPr/>
      </dsp:nvSpPr>
      <dsp:spPr>
        <a:xfrm rot="5400000">
          <a:off x="2180291" y="1715977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>
        <a:off x="2280714" y="1724491"/>
        <a:ext cx="10570" cy="10570"/>
      </dsp:txXfrm>
    </dsp:sp>
    <dsp:sp modelId="{032006B7-6473-4DE4-B5EE-F915B7608D76}">
      <dsp:nvSpPr>
        <dsp:cNvPr id="0" name=""/>
        <dsp:cNvSpPr/>
      </dsp:nvSpPr>
      <dsp:spPr>
        <a:xfrm>
          <a:off x="1935479" y="1835485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00" kern="1200"/>
            <a:t>Fab.</a:t>
          </a:r>
        </a:p>
      </dsp:txBody>
      <dsp:txXfrm>
        <a:off x="2038144" y="1938150"/>
        <a:ext cx="495711" cy="495711"/>
      </dsp:txXfrm>
    </dsp:sp>
    <dsp:sp modelId="{47A75B24-49E6-47A4-938F-55EBF667DB0C}">
      <dsp:nvSpPr>
        <dsp:cNvPr id="0" name=""/>
        <dsp:cNvSpPr/>
      </dsp:nvSpPr>
      <dsp:spPr>
        <a:xfrm rot="9000000">
          <a:off x="1785186" y="1487862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 rot="10800000">
        <a:off x="1885608" y="1496377"/>
        <a:ext cx="10570" cy="10570"/>
      </dsp:txXfrm>
    </dsp:sp>
    <dsp:sp modelId="{AF0292AA-1F30-47FB-904C-9DA5035D7CF8}">
      <dsp:nvSpPr>
        <dsp:cNvPr id="0" name=""/>
        <dsp:cNvSpPr/>
      </dsp:nvSpPr>
      <dsp:spPr>
        <a:xfrm>
          <a:off x="1145267" y="1379256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00" kern="1200"/>
            <a:t>Presta.</a:t>
          </a:r>
        </a:p>
      </dsp:txBody>
      <dsp:txXfrm>
        <a:off x="1247932" y="1481921"/>
        <a:ext cx="495711" cy="495711"/>
      </dsp:txXfrm>
    </dsp:sp>
    <dsp:sp modelId="{445CD454-1160-4519-B7FE-C272A09E9A13}">
      <dsp:nvSpPr>
        <dsp:cNvPr id="0" name=""/>
        <dsp:cNvSpPr/>
      </dsp:nvSpPr>
      <dsp:spPr>
        <a:xfrm rot="12600000">
          <a:off x="1785186" y="1031634"/>
          <a:ext cx="211416" cy="27600"/>
        </a:xfrm>
        <a:custGeom>
          <a:avLst/>
          <a:gdLst/>
          <a:ahLst/>
          <a:cxnLst/>
          <a:rect l="0" t="0" r="0" b="0"/>
          <a:pathLst>
            <a:path>
              <a:moveTo>
                <a:pt x="0" y="13800"/>
              </a:moveTo>
              <a:lnTo>
                <a:pt x="211416" y="13800"/>
              </a:lnTo>
            </a:path>
          </a:pathLst>
        </a:custGeom>
        <a:noFill/>
        <a:ln w="127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00" kern="1200"/>
        </a:p>
      </dsp:txBody>
      <dsp:txXfrm rot="10800000">
        <a:off x="1885608" y="1040148"/>
        <a:ext cx="10570" cy="10570"/>
      </dsp:txXfrm>
    </dsp:sp>
    <dsp:sp modelId="{7B68BE85-612D-4640-AD68-C48B566285D8}">
      <dsp:nvSpPr>
        <dsp:cNvPr id="0" name=""/>
        <dsp:cNvSpPr/>
      </dsp:nvSpPr>
      <dsp:spPr>
        <a:xfrm>
          <a:off x="1145267" y="466798"/>
          <a:ext cx="701041" cy="701041"/>
        </a:xfrm>
        <a:prstGeom prst="ellipse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00" kern="1200"/>
            <a:t>SAC, VIgilance</a:t>
          </a:r>
        </a:p>
      </dsp:txBody>
      <dsp:txXfrm>
        <a:off x="1247932" y="569463"/>
        <a:ext cx="495711" cy="49571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B9E16AA-A7E3-4899-BE08-EB5DBD1EF6E7}">
      <dsp:nvSpPr>
        <dsp:cNvPr id="0" name=""/>
        <dsp:cNvSpPr/>
      </dsp:nvSpPr>
      <dsp:spPr>
        <a:xfrm>
          <a:off x="485774" y="228"/>
          <a:ext cx="1000125" cy="1000125"/>
        </a:xfrm>
        <a:prstGeom prst="ellipse">
          <a:avLst/>
        </a:prstGeom>
        <a:solidFill>
          <a:srgbClr val="C00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6510" tIns="16510" rIns="16510" bIns="1651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300" kern="1200"/>
            <a:t>GDR</a:t>
          </a:r>
        </a:p>
      </dsp:txBody>
      <dsp:txXfrm>
        <a:off x="632239" y="146693"/>
        <a:ext cx="707195" cy="707195"/>
      </dsp:txXfrm>
    </dsp:sp>
    <dsp:sp modelId="{1C527F85-0557-4F84-8331-99DF22A9BCCA}">
      <dsp:nvSpPr>
        <dsp:cNvPr id="0" name=""/>
        <dsp:cNvSpPr/>
      </dsp:nvSpPr>
      <dsp:spPr>
        <a:xfrm>
          <a:off x="695801" y="1081563"/>
          <a:ext cx="580072" cy="580072"/>
        </a:xfrm>
        <a:prstGeom prst="mathPlus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900" kern="1200"/>
        </a:p>
      </dsp:txBody>
      <dsp:txXfrm>
        <a:off x="772690" y="1303383"/>
        <a:ext cx="426294" cy="136432"/>
      </dsp:txXfrm>
    </dsp:sp>
    <dsp:sp modelId="{F75F9424-293E-47B6-B22F-420BBB209018}">
      <dsp:nvSpPr>
        <dsp:cNvPr id="0" name=""/>
        <dsp:cNvSpPr/>
      </dsp:nvSpPr>
      <dsp:spPr>
        <a:xfrm>
          <a:off x="485774" y="1742846"/>
          <a:ext cx="1000125" cy="1000125"/>
        </a:xfrm>
        <a:prstGeom prst="ellipse">
          <a:avLst/>
        </a:prstGeom>
        <a:solidFill>
          <a:schemeClr val="accent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6510" tIns="16510" rIns="16510" bIns="1651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300" kern="1200"/>
            <a:t>Bénéfices</a:t>
          </a:r>
        </a:p>
      </dsp:txBody>
      <dsp:txXfrm>
        <a:off x="632239" y="1889311"/>
        <a:ext cx="707195" cy="707195"/>
      </dsp:txXfrm>
    </dsp:sp>
    <dsp:sp modelId="{65A62D53-5EFA-4A5D-8426-B18EFA225A1A}">
      <dsp:nvSpPr>
        <dsp:cNvPr id="0" name=""/>
        <dsp:cNvSpPr/>
      </dsp:nvSpPr>
      <dsp:spPr>
        <a:xfrm>
          <a:off x="1635918" y="1185576"/>
          <a:ext cx="318039" cy="372046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100" kern="1200"/>
        </a:p>
      </dsp:txBody>
      <dsp:txXfrm>
        <a:off x="1635918" y="1259985"/>
        <a:ext cx="222627" cy="223228"/>
      </dsp:txXfrm>
    </dsp:sp>
    <dsp:sp modelId="{9469243E-A9DD-44DE-B213-F8E912798652}">
      <dsp:nvSpPr>
        <dsp:cNvPr id="0" name=""/>
        <dsp:cNvSpPr/>
      </dsp:nvSpPr>
      <dsp:spPr>
        <a:xfrm>
          <a:off x="2085975" y="371475"/>
          <a:ext cx="2000250" cy="2000250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0" tIns="82550" rIns="82550" bIns="82550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6500" kern="1200"/>
            <a:t>B/R</a:t>
          </a:r>
        </a:p>
      </dsp:txBody>
      <dsp:txXfrm>
        <a:off x="2378905" y="664405"/>
        <a:ext cx="1414390" cy="1414390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58D67AA-8669-4F1C-8946-BF9CFD8402AA}">
      <dsp:nvSpPr>
        <dsp:cNvPr id="0" name=""/>
        <dsp:cNvSpPr/>
      </dsp:nvSpPr>
      <dsp:spPr>
        <a:xfrm>
          <a:off x="0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R&amp;D</a:t>
          </a:r>
        </a:p>
      </dsp:txBody>
      <dsp:txXfrm>
        <a:off x="20037" y="1049577"/>
        <a:ext cx="1100124" cy="644045"/>
      </dsp:txXfrm>
    </dsp:sp>
    <dsp:sp modelId="{C7A781A7-1F32-4970-8982-6A6A6CF62824}">
      <dsp:nvSpPr>
        <dsp:cNvPr id="0" name=""/>
        <dsp:cNvSpPr/>
      </dsp:nvSpPr>
      <dsp:spPr>
        <a:xfrm>
          <a:off x="1254218" y="1230215"/>
          <a:ext cx="241722" cy="282769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50" kern="1200"/>
        </a:p>
      </dsp:txBody>
      <dsp:txXfrm>
        <a:off x="1254218" y="1286769"/>
        <a:ext cx="169205" cy="169661"/>
      </dsp:txXfrm>
    </dsp:sp>
    <dsp:sp modelId="{47A17FC9-5283-4BEA-B1CA-D4B5C69D3A4A}">
      <dsp:nvSpPr>
        <dsp:cNvPr id="0" name=""/>
        <dsp:cNvSpPr/>
      </dsp:nvSpPr>
      <dsp:spPr>
        <a:xfrm>
          <a:off x="1596278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Fab, Distri</a:t>
          </a:r>
        </a:p>
      </dsp:txBody>
      <dsp:txXfrm>
        <a:off x="1616315" y="1049577"/>
        <a:ext cx="1100124" cy="644045"/>
      </dsp:txXfrm>
    </dsp:sp>
    <dsp:sp modelId="{BDD739DD-4815-4769-9879-34AB50861262}">
      <dsp:nvSpPr>
        <dsp:cNvPr id="0" name=""/>
        <dsp:cNvSpPr/>
      </dsp:nvSpPr>
      <dsp:spPr>
        <a:xfrm>
          <a:off x="2850496" y="1230215"/>
          <a:ext cx="241722" cy="282769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50" kern="1200"/>
        </a:p>
      </dsp:txBody>
      <dsp:txXfrm>
        <a:off x="2850496" y="1286769"/>
        <a:ext cx="169205" cy="169661"/>
      </dsp:txXfrm>
    </dsp:sp>
    <dsp:sp modelId="{70E20C81-2BD3-4A12-A60A-059C0A8DB93F}">
      <dsp:nvSpPr>
        <dsp:cNvPr id="0" name=""/>
        <dsp:cNvSpPr/>
      </dsp:nvSpPr>
      <dsp:spPr>
        <a:xfrm>
          <a:off x="3192556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Utilisation</a:t>
          </a:r>
        </a:p>
      </dsp:txBody>
      <dsp:txXfrm>
        <a:off x="3212593" y="1049577"/>
        <a:ext cx="1100124" cy="644045"/>
      </dsp:txXfrm>
    </dsp:sp>
    <dsp:sp modelId="{F78B203F-086E-42C2-B151-63C0BE4CBB38}">
      <dsp:nvSpPr>
        <dsp:cNvPr id="0" name=""/>
        <dsp:cNvSpPr/>
      </dsp:nvSpPr>
      <dsp:spPr>
        <a:xfrm>
          <a:off x="4446774" y="1230215"/>
          <a:ext cx="241722" cy="282769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50" kern="1200"/>
        </a:p>
      </dsp:txBody>
      <dsp:txXfrm>
        <a:off x="4446774" y="1286769"/>
        <a:ext cx="169205" cy="169661"/>
      </dsp:txXfrm>
    </dsp:sp>
    <dsp:sp modelId="{05CA6482-75F5-4DC3-AEBC-794303E3AA3F}">
      <dsp:nvSpPr>
        <dsp:cNvPr id="0" name=""/>
        <dsp:cNvSpPr/>
      </dsp:nvSpPr>
      <dsp:spPr>
        <a:xfrm>
          <a:off x="4788834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Maintenance</a:t>
          </a:r>
        </a:p>
      </dsp:txBody>
      <dsp:txXfrm>
        <a:off x="4808871" y="1049577"/>
        <a:ext cx="1100124" cy="644045"/>
      </dsp:txXfrm>
    </dsp:sp>
    <dsp:sp modelId="{3812DDD2-191F-4E87-A30A-26AEED23DF89}">
      <dsp:nvSpPr>
        <dsp:cNvPr id="0" name=""/>
        <dsp:cNvSpPr/>
      </dsp:nvSpPr>
      <dsp:spPr>
        <a:xfrm>
          <a:off x="6043052" y="1230215"/>
          <a:ext cx="241722" cy="282769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50" kern="1200"/>
        </a:p>
      </dsp:txBody>
      <dsp:txXfrm>
        <a:off x="6043052" y="1286769"/>
        <a:ext cx="169205" cy="169661"/>
      </dsp:txXfrm>
    </dsp:sp>
    <dsp:sp modelId="{7A1F1ADA-69E0-467C-BAD0-426DD6C31140}">
      <dsp:nvSpPr>
        <dsp:cNvPr id="0" name=""/>
        <dsp:cNvSpPr/>
      </dsp:nvSpPr>
      <dsp:spPr>
        <a:xfrm>
          <a:off x="6385112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Retrait</a:t>
          </a:r>
        </a:p>
      </dsp:txBody>
      <dsp:txXfrm>
        <a:off x="6405149" y="1049577"/>
        <a:ext cx="1100124" cy="644045"/>
      </dsp:txXfrm>
    </dsp:sp>
    <dsp:sp modelId="{121339C8-DE21-483E-95E4-F9CD744F2DAF}">
      <dsp:nvSpPr>
        <dsp:cNvPr id="0" name=""/>
        <dsp:cNvSpPr/>
      </dsp:nvSpPr>
      <dsp:spPr>
        <a:xfrm>
          <a:off x="7639330" y="1230215"/>
          <a:ext cx="241722" cy="282769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FR" sz="1050" kern="1200"/>
        </a:p>
      </dsp:txBody>
      <dsp:txXfrm>
        <a:off x="7639330" y="1286769"/>
        <a:ext cx="169205" cy="169661"/>
      </dsp:txXfrm>
    </dsp:sp>
    <dsp:sp modelId="{10ED2A28-C7E0-495D-9D15-F3F54B68913C}">
      <dsp:nvSpPr>
        <dsp:cNvPr id="0" name=""/>
        <dsp:cNvSpPr/>
      </dsp:nvSpPr>
      <dsp:spPr>
        <a:xfrm>
          <a:off x="7981390" y="1029540"/>
          <a:ext cx="1140198" cy="684119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1050" kern="1200"/>
            <a:t>Elimination</a:t>
          </a:r>
        </a:p>
      </dsp:txBody>
      <dsp:txXfrm>
        <a:off x="8001427" y="1049577"/>
        <a:ext cx="1100124" cy="64404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StepDownProcess">
  <dgm:title val=""/>
  <dgm:desc val=""/>
  <dgm:catLst>
    <dgm:cat type="process" pri="16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60" srcId="0" destId="10" srcOrd="0" destOrd="0"/>
        <dgm:cxn modelId="12" srcId="10" destId="11" srcOrd="0" destOrd="0"/>
        <dgm:cxn modelId="70" srcId="0" destId="20" srcOrd="1" destOrd="0"/>
        <dgm:cxn modelId="22" srcId="20" destId="21" srcOrd="0" destOrd="0"/>
        <dgm:cxn modelId="8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rootnode">
    <dgm:varLst>
      <dgm:chMax/>
      <dgm:chPref/>
      <dgm:dir/>
      <dgm:animLvl val="lvl"/>
    </dgm:varLst>
    <dgm:choose name="Name0">
      <dgm:if name="Name1" func="var" arg="dir" op="equ" val="norm">
        <dgm:alg type="snake">
          <dgm:param type="grDir" val="tL"/>
          <dgm:param type="flowDir" val="row"/>
          <dgm:param type="off" val="off"/>
          <dgm:param type="bkpt" val="fixed"/>
          <dgm:param type="bkPtFixedVal" val="1"/>
        </dgm:alg>
      </dgm:if>
      <dgm:else name="Name2">
        <dgm:alg type="snake">
          <dgm:param type="grDir" val="tR"/>
          <dgm:param type="flowDir" val="row"/>
          <dgm:param type="off" val="off"/>
          <dgm:param type="bkpt" val="fixed"/>
          <dgm:param type="bkPtFixedVal" val="1"/>
        </dgm:alg>
      </dgm:else>
    </dgm:choose>
    <dgm:shape xmlns:r="http://schemas.openxmlformats.org/officeDocument/2006/relationships" r:blip="">
      <dgm:adjLst/>
    </dgm:shape>
    <dgm:choose name="Name3">
      <dgm:if name="Name4" func="var" arg="dir" op="equ" val="norm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if>
      <dgm:else name="Name5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else>
    </dgm:choose>
    <dgm:forEach name="nodesForEach" axis="ch" ptType="node">
      <dgm:layoutNode name="composite">
        <dgm:alg type="composite">
          <dgm:param type="ar" val="1.2439"/>
        </dgm:alg>
        <dgm:shape xmlns:r="http://schemas.openxmlformats.org/officeDocument/2006/relationships" r:blip="">
          <dgm:adjLst/>
        </dgm:shape>
        <dgm:choose name="Name6">
          <dgm:if name="Name7" func="var" arg="dir" op="equ" val="norm">
            <dgm:constrLst>
              <dgm:constr type="l" for="ch" forName="bentUpArrow1" refType="w" fact="0.0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refFor="ch" refForName="ParentText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refFor="ch" refForName="ParentText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if>
          <dgm:else name="Name8">
            <dgm:constrLst>
              <dgm:constr type="r" for="ch" forName="bentUpArrow1" refType="w" fact="0.9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.4316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fact="0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fact="0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else>
        </dgm:choose>
        <dgm:choose name="Name9">
          <dgm:if name="Name10" axis="followSib" ptType="node" func="cnt" op="gte" val="1">
            <dgm:layoutNode name="bentUpArrow1" styleLbl="alignImgPlace1">
              <dgm:alg type="sp"/>
              <dgm:choose name="Name11">
                <dgm:if name="Name12" func="var" arg="dir" op="equ" val="norm">
                  <dgm:shape xmlns:r="http://schemas.openxmlformats.org/officeDocument/2006/relationships" rot="90" type="bentUpArrow" r:blip="">
                    <dgm:adjLst>
                      <dgm:adj idx="1" val="0.3284"/>
                      <dgm:adj idx="2" val="0.25"/>
                      <dgm:adj idx="3" val="0.3578"/>
                    </dgm:adjLst>
                  </dgm:shape>
                </dgm:if>
                <dgm:else name="Name13">
                  <dgm:shape xmlns:r="http://schemas.openxmlformats.org/officeDocument/2006/relationships" rot="180" type="bentArrow" r:blip="">
                    <dgm:adjLst>
                      <dgm:adj idx="1" val="0.3284"/>
                      <dgm:adj idx="2" val="0.25"/>
                      <dgm:adj idx="3" val="0.3578"/>
                      <dgm:adj idx="4" val="0"/>
                    </dgm:adjLst>
                  </dgm:shape>
                </dgm:else>
              </dgm:choose>
              <dgm:presOf/>
            </dgm:layoutNode>
          </dgm:if>
          <dgm:else name="Name14"/>
        </dgm:choose>
        <dgm:layoutNode name="ParentText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66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choose name="Name15">
          <dgm:if name="Name16" axis="followSib" ptType="node" func="cnt" op="equ" val="0">
            <dgm:choose name="Name17">
              <dgm:if name="Name18" axis="ch" ptType="node" func="cnt" op="gte" val="1">
                <dgm:layoutNode name="FinalChildText" styleLbl="revTx">
                  <dgm:varLst>
                    <dgm:chMax val="0"/>
                    <dgm:chPref val="0"/>
                    <dgm:bulletEnabled val="1"/>
                  </dgm:varLst>
                  <dgm:alg type="tx">
                    <dgm:param type="stBulletLvl" val="1"/>
                    <dgm:param type="txAnchorVertCh" val="mid"/>
                    <dgm:param type="parTxLTRAlign" val="l"/>
                  </dgm:alg>
                  <dgm:shape xmlns:r="http://schemas.openxmlformats.org/officeDocument/2006/relationships" type="rect" r:blip="">
                    <dgm:adjLst/>
                  </dgm:shape>
                  <dgm:presOf axis="des" ptType="node"/>
                  <dgm:constrLst>
                    <dgm:constr type="lMarg" refType="primFontSz" fact="0.3"/>
                    <dgm:constr type="rMarg" refType="primFontSz" fact="0.3"/>
                    <dgm:constr type="tMarg" refType="primFontSz" fact="0.3"/>
                    <dgm:constr type="bMarg" refType="primFontSz" fact="0.3"/>
                  </dgm:constrLst>
                  <dgm:ruleLst>
                    <dgm:rule type="primFontSz" val="5" fact="NaN" max="NaN"/>
                  </dgm:ruleLst>
                </dgm:layoutNode>
              </dgm:if>
              <dgm:else name="Name19"/>
            </dgm:choose>
          </dgm:if>
          <dgm:else name="Name20">
            <dgm:layoutNode name="ChildText" styleLbl="revTx">
              <dgm:varLst>
                <dgm:chMax val="0"/>
                <dgm:chPref val="0"/>
                <dgm:bulletEnabled val="1"/>
              </dgm:varLst>
              <dgm:alg type="tx">
                <dgm:param type="stBulletLvl" val="1"/>
                <dgm:param type="txAnchorVertCh" val="mid"/>
                <dgm:param type="parTxLTRAlign" val="l"/>
              </dgm:alg>
              <dgm:shape xmlns:r="http://schemas.openxmlformats.org/officeDocument/2006/relationships" type="rect" r:blip="">
                <dgm:adjLst/>
              </dgm:shape>
              <dgm:presOf axis="des" ptType="node"/>
              <dgm:constrLst>
                <dgm:constr type="lMarg" refType="primFontSz" fact="0.3"/>
                <dgm:constr type="rMarg" refType="primFontSz" fact="0.3"/>
                <dgm:constr type="tMarg" refType="primFontSz" fact="0.3"/>
                <dgm:constr type="bMarg" refType="primFontSz" fact="0.3"/>
              </dgm:constrLst>
              <dgm:ruleLst>
                <dgm:rule type="primFontSz" val="5" fact="NaN" max="NaN"/>
              </dgm:ruleLst>
            </dgm:layoutNode>
          </dgm:else>
        </dgm:choos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radial1">
  <dgm:title val=""/>
  <dgm:desc val=""/>
  <dgm:catLst>
    <dgm:cat type="relationship" pri="22000"/>
    <dgm:cat type="cycle" pri="1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90"/>
              <dgm:param type="spanAng" val="360"/>
              <dgm:param type="ctrShpMap" val="fNode"/>
            </dgm:alg>
          </dgm:if>
          <dgm:else name="Name4">
            <dgm:alg type="cycle">
              <dgm:param type="stAng" val="0"/>
              <dgm:param type="spanAng" val="360"/>
              <dgm:param type="ctrShpMap" val="fNode"/>
            </dgm:alg>
          </dgm:else>
        </dgm:choose>
      </dgm:if>
      <dgm:else name="Name5">
        <dgm:alg type="cycle">
          <dgm:param type="stAng" val="0"/>
          <dgm:param type="spanAng" val="-360"/>
          <dgm:param type="ctrShpMap" val="fNode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op="equ"/>
      <dgm:constr type="sp" refType="w" refFor="ch" refForName="node" fact="0.3"/>
      <dgm:constr type="sibSp" refType="w" refFor="ch" refForName="node" fact="0.3"/>
      <dgm:constr type="primFontSz" for="ch" forName="centerShape" val="65"/>
      <dgm:constr type="primFontSz" for="des" forName="node" op="equ" val="65"/>
      <dgm:constr type="primFontSz" for="des" forName="connTx" val="55"/>
      <dgm:constr type="primFontSz" for="des" forName="connTx" refType="primFontSz" refFor="ch" refForName="centerShape" op="lte" fact="0.8"/>
    </dgm:constrLst>
    <dgm:ruleLst/>
    <dgm:forEach name="Name6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</dgm:constrLst>
        <dgm:ruleLst>
          <dgm:rule type="primFontSz" val="5" fact="NaN" max="NaN"/>
        </dgm:ruleLst>
      </dgm:layoutNode>
      <dgm:forEach name="Name7" axis="ch">
        <dgm:forEach name="Name8" axis="self" ptType="parTrans">
          <dgm:layoutNode name="Name9">
            <dgm:alg type="conn">
              <dgm:param type="dim" val="1D"/>
              <dgm:param type="begPts" val="auto"/>
              <dgm:param type="endPts" val="auto"/>
              <dgm:param type="begSty" val="noArr"/>
              <dgm:param type="endSty" val="no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connDist"/>
              <dgm:constr type="userA" for="ch" refType="connDist"/>
              <dgm:constr type="w" val="1"/>
              <dgm:constr type="h" val="5"/>
              <dgm:constr type="begPad"/>
              <dgm:constr type="endPad"/>
            </dgm:constrLst>
            <dgm:ruleLst/>
            <dgm:layoutNode name="connTx">
              <dgm:alg type="tx">
                <dgm:param type="autoTxRot" val="grav"/>
              </dgm:alg>
              <dgm:shape xmlns:r="http://schemas.openxmlformats.org/officeDocument/2006/relationships" type="rect" r:blip="" hideGeom="1">
                <dgm:adjLst/>
              </dgm:shape>
              <dgm:presOf axis="self"/>
              <dgm:constrLst>
                <dgm:constr type="userA"/>
                <dgm:constr type="w" refType="userA" fact="0.05"/>
                <dgm:constr type="h" refType="userA" fact="0.05"/>
                <dgm:constr type="lMarg" val="1"/>
                <dgm:constr type="rMarg" val="1"/>
                <dgm:constr type="tMarg"/>
                <dgm:constr type="bMarg"/>
              </dgm:constrLst>
              <dgm:ruleLst>
                <dgm:rule type="w" val="NaN" fact="0.8" max="NaN"/>
                <dgm:rule type="h" val="NaN" fact="1" max="NaN"/>
                <dgm:rule type="primFontSz" val="5" fact="NaN" max="NaN"/>
              </dgm:ruleLst>
            </dgm:layoutNode>
          </dgm:layoutNode>
        </dgm:forEach>
        <dgm:forEach name="Name10" axis="self" ptType="node">
          <dgm:layoutNode name="node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h" refType="w"/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equation2">
  <dgm:title val=""/>
  <dgm:desc val=""/>
  <dgm:catLst>
    <dgm:cat type="relationship" pri="18000"/>
    <dgm:cat type="process" pri="2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>
          <dgm:param type="linDir" val="fromL"/>
          <dgm:param type="fallback" val="2D"/>
        </dgm:alg>
      </dgm:if>
      <dgm:else name="Name3">
        <dgm:alg type="lin">
          <dgm:param type="linDir" val="fromR"/>
          <dgm:param type="fallback" val="2D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ch" ptType="node" func="cnt" op="gte" val="3">
        <dgm:constrLst>
          <dgm:constr type="h" for="des" forName="node" refType="w" fact="0.5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ch" forName="lastNode" op="equ" val="65"/>
          <dgm:constr type="primFontSz" for="des" forName="node" op="equ" val="65"/>
          <dgm:constr type="primFontSz" for="des" forName="sibTrans" val="55"/>
          <dgm:constr type="primFontSz" for="des" forName="sibTrans" refType="primFontSz" refFor="des" refForName="node" op="lte" fact="0.8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if>
      <dgm:else name="Name6">
        <dgm:constrLst>
          <dgm:constr type="h" for="des" forName="node" refType="w"/>
          <dgm:constr type="w" for="ch" forName="lastNode" refType="w"/>
          <dgm:constr type="w" for="des" forName="node" refType="h" refFor="des" refForName="node"/>
          <dgm:constr type="w" for="ch" forName="sibTransLast" refType="h" refFor="des" refForName="node" fact="0.6"/>
          <dgm:constr type="h" for="des" forName="sibTrans" refType="h" refFor="des" refForName="node" op="equ" fact="0.58"/>
          <dgm:constr type="w" for="des" forName="sibTrans" refType="h" refFor="des" refForName="sibTrans" op="equ"/>
          <dgm:constr type="primFontSz" for="des" forName="node" val="65"/>
          <dgm:constr type="primFontSz" for="ch" forName="lastNode" refType="primFontSz" refFor="des" refForName="node" op="equ"/>
          <dgm:constr type="primFontSz" for="des" forName="sibTrans" val="55"/>
          <dgm:constr type="primFontSz" for="des" forName="connectorText" refType="primFontSz" refFor="des" refForName="node" op="lte" fact="0.8"/>
          <dgm:constr type="primFontSz" for="des" forName="connectorText" refType="primFontSz" refFor="des" refForName="sibTrans" op="equ"/>
          <dgm:constr type="h" for="des" forName="spacerT" refType="h" refFor="des" refForName="sibTrans" fact="0.14"/>
          <dgm:constr type="h" for="des" forName="spacerB" refType="h" refFor="des" refForName="sibTrans" fact="0.14"/>
        </dgm:constrLst>
      </dgm:else>
    </dgm:choose>
    <dgm:ruleLst/>
    <dgm:choose name="Name7">
      <dgm:if name="Name8" axis="ch" ptType="node" func="cnt" op="gte" val="1">
        <dgm:layoutNode name="vNodes">
          <dgm:alg type="lin">
            <dgm:param type="linDir" val="fromT"/>
            <dgm:param type="fallback" val="2D"/>
          </dgm:alg>
          <dgm:shape xmlns:r="http://schemas.openxmlformats.org/officeDocument/2006/relationships" r:blip="">
            <dgm:adjLst/>
          </dgm:shape>
          <dgm:presOf/>
          <dgm:constrLst/>
          <dgm:ruleLst/>
          <dgm:forEach name="Name9" axis="ch" ptType="node">
            <dgm:choose name="Name10">
              <dgm:if name="Name11" axis="self" func="revPos" op="neq" val="1">
                <dgm:layoutNode name="node">
                  <dgm:varLst>
                    <dgm:bulletEnabled val="1"/>
                  </dgm:varLst>
                  <dgm:alg type="tx">
                    <dgm:param type="txAnchorVertCh" val="mid"/>
                  </dgm:alg>
                  <dgm:shape xmlns:r="http://schemas.openxmlformats.org/officeDocument/2006/relationships" type="ellipse" r:blip="">
                    <dgm:adjLst/>
                  </dgm:shape>
                  <dgm:presOf axis="desOrSelf" ptType="node"/>
                  <dgm:constrLst>
                    <dgm:constr type="tMarg" refType="primFontSz" fact="0.1"/>
                    <dgm:constr type="bMarg" refType="primFontSz" fact="0.1"/>
                    <dgm:constr type="lMarg" refType="primFontSz" fact="0.1"/>
                    <dgm:constr type="rMarg" refType="primFontSz" fact="0.1"/>
                  </dgm:constrLst>
                  <dgm:ruleLst>
                    <dgm:rule type="primFontSz" val="5" fact="NaN" max="NaN"/>
                  </dgm:ruleLst>
                </dgm:layoutNode>
                <dgm:choose name="Name12">
                  <dgm:if name="Name13" axis="self" ptType="node" func="revPos" op="gt" val="2">
                    <dgm:forEach name="sibTransForEach" axis="followSib" ptType="sibTrans" cnt="1">
                      <dgm:layoutNode name="spacerT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  <dgm:layoutNode name="sibTrans">
                        <dgm:alg type="tx"/>
                        <dgm:shape xmlns:r="http://schemas.openxmlformats.org/officeDocument/2006/relationships" type="mathPlus" r:blip="">
                          <dgm:adjLst/>
                        </dgm:shape>
                        <dgm:presOf axis="self"/>
                        <dgm:constrLst>
                          <dgm:constr type="h" refType="w"/>
                          <dgm:constr type="lMarg"/>
                          <dgm:constr type="rMarg"/>
                          <dgm:constr type="tMarg"/>
                          <dgm:constr type="bMarg"/>
                        </dgm:constrLst>
                        <dgm:ruleLst>
                          <dgm:rule type="primFontSz" val="5" fact="NaN" max="NaN"/>
                        </dgm:ruleLst>
                      </dgm:layoutNode>
                      <dgm:layoutNode name="spacerB">
                        <dgm:alg type="sp"/>
                        <dgm:shape xmlns:r="http://schemas.openxmlformats.org/officeDocument/2006/relationships" r:blip="">
                          <dgm:adjLst/>
                        </dgm:shape>
                        <dgm:presOf axis="self"/>
                        <dgm:constrLst/>
                        <dgm:ruleLst/>
                      </dgm:layoutNode>
                    </dgm:forEach>
                  </dgm:if>
                  <dgm:else name="Name14"/>
                </dgm:choose>
              </dgm:if>
              <dgm:else name="Name15"/>
            </dgm:choose>
          </dgm:forEach>
        </dgm:layoutNode>
        <dgm:choose name="Name16">
          <dgm:if name="Name17" axis="ch" ptType="node" func="cnt" op="gt" val="1">
            <dgm:layoutNode name="sibTransLast">
              <dgm:alg type="conn">
                <dgm:param type="begPts" val="auto"/>
                <dgm:param type="endPts" val="auto"/>
                <dgm:param type="srcNode" val="vNodes"/>
                <dgm:param type="dstNode" val="lastNode"/>
              </dgm:alg>
              <dgm:shape xmlns:r="http://schemas.openxmlformats.org/officeDocument/2006/relationships" type="conn" r:blip="">
                <dgm:adjLst/>
              </dgm:shape>
              <dgm:presOf axis="ch" ptType="sibTrans" st="-1" cnt="1"/>
              <dgm:constrLst>
                <dgm:constr type="h" refType="w" fact="0.62"/>
                <dgm:constr type="connDist"/>
                <dgm:constr type="begPad" refType="connDist" fact="0.25"/>
                <dgm:constr type="endPad" refType="connDist" fact="0.22"/>
              </dgm:constrLst>
              <dgm:ruleLst/>
              <dgm:layoutNode name="connectorText">
                <dgm:alg type="tx">
                  <dgm:param type="autoTxRot" val="grav"/>
                </dgm:alg>
                <dgm:shape xmlns:r="http://schemas.openxmlformats.org/officeDocument/2006/relationships" type="conn" r:blip="" hideGeom="1">
                  <dgm:adjLst/>
                </dgm:shape>
                <dgm:presOf axis="ch desOrSelf" ptType="sibTrans sibTrans" st="-1 1" cnt="1 0"/>
                <dgm:constrLst>
                  <dgm:constr type="lMarg"/>
                  <dgm:constr type="rMarg"/>
                  <dgm:constr type="tMarg"/>
                  <dgm:constr type="bMarg"/>
                </dgm:constrLst>
                <dgm:ruleLst>
                  <dgm:rule type="primFontSz" val="5" fact="NaN" max="NaN"/>
                </dgm:ruleLst>
              </dgm:layoutNode>
            </dgm:layoutNode>
          </dgm:if>
          <dgm:else name="Name18"/>
        </dgm:choose>
        <dgm:layoutNode name="lastNode">
          <dgm:varLst>
            <dgm:bulletEnabled val="1"/>
          </dgm:varLst>
          <dgm:alg type="tx">
            <dgm:param type="txAnchorVertCh" val="mid"/>
          </dgm:alg>
          <dgm:shape xmlns:r="http://schemas.openxmlformats.org/officeDocument/2006/relationships" type="ellipse" r:blip="">
            <dgm:adjLst/>
          </dgm:shape>
          <dgm:presOf axis="ch desOrSelf" ptType="node node" st="-1 1" cnt="1 0"/>
          <dgm:constrLst>
            <dgm:constr type="h" refType="w"/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</dgm:constrLst>
          <dgm:ruleLst>
            <dgm:rule type="primFontSz" val="5" fact="NaN" max="NaN"/>
          </dgm:ruleLst>
        </dgm:layoutNode>
      </dgm:if>
      <dgm:else name="Name19"/>
    </dgm:choose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13" Type="http://schemas.openxmlformats.org/officeDocument/2006/relationships/diagramLayout" Target="../diagrams/layout3.xml"/><Relationship Id="rId18" Type="http://schemas.openxmlformats.org/officeDocument/2006/relationships/diagramData" Target="../diagrams/data4.xml"/><Relationship Id="rId3" Type="http://schemas.openxmlformats.org/officeDocument/2006/relationships/diagramLayout" Target="../diagrams/layout1.xml"/><Relationship Id="rId21" Type="http://schemas.openxmlformats.org/officeDocument/2006/relationships/diagramColors" Target="../diagrams/colors4.xml"/><Relationship Id="rId7" Type="http://schemas.openxmlformats.org/officeDocument/2006/relationships/diagramData" Target="../diagrams/data2.xml"/><Relationship Id="rId12" Type="http://schemas.openxmlformats.org/officeDocument/2006/relationships/diagramData" Target="../diagrams/data3.xml"/><Relationship Id="rId17" Type="http://schemas.openxmlformats.org/officeDocument/2006/relationships/image" Target="../media/image2.png"/><Relationship Id="rId2" Type="http://schemas.openxmlformats.org/officeDocument/2006/relationships/diagramData" Target="../diagrams/data1.xml"/><Relationship Id="rId16" Type="http://schemas.microsoft.com/office/2007/relationships/diagramDrawing" Target="../diagrams/drawing3.xml"/><Relationship Id="rId20" Type="http://schemas.openxmlformats.org/officeDocument/2006/relationships/diagramQuickStyle" Target="../diagrams/quickStyle4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5" Type="http://schemas.openxmlformats.org/officeDocument/2006/relationships/diagramColors" Target="../diagrams/colors3.xml"/><Relationship Id="rId10" Type="http://schemas.openxmlformats.org/officeDocument/2006/relationships/diagramColors" Target="../diagrams/colors2.xml"/><Relationship Id="rId19" Type="http://schemas.openxmlformats.org/officeDocument/2006/relationships/diagramLayout" Target="../diagrams/layout4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Relationship Id="rId14" Type="http://schemas.openxmlformats.org/officeDocument/2006/relationships/diagramQuickStyle" Target="../diagrams/quickStyle3.xml"/><Relationship Id="rId22" Type="http://schemas.microsoft.com/office/2007/relationships/diagramDrawing" Target="../diagrams/drawing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396143</xdr:colOff>
      <xdr:row>0</xdr:row>
      <xdr:rowOff>244429</xdr:rowOff>
    </xdr:from>
    <xdr:to>
      <xdr:col>11</xdr:col>
      <xdr:colOff>456708</xdr:colOff>
      <xdr:row>12</xdr:row>
      <xdr:rowOff>114343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6FE1CA12-DA57-4F57-9449-9B90E14BAA48}"/>
            </a:ext>
          </a:extLst>
        </xdr:cNvPr>
        <xdr:cNvGrpSpPr/>
      </xdr:nvGrpSpPr>
      <xdr:grpSpPr>
        <a:xfrm>
          <a:off x="10393252" y="244429"/>
          <a:ext cx="3870565" cy="2619740"/>
          <a:chOff x="10776021" y="173935"/>
          <a:chExt cx="3867632" cy="2625586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C637177D-544D-466A-879F-A00176BE56BB}"/>
              </a:ext>
            </a:extLst>
          </xdr:cNvPr>
          <xdr:cNvSpPr/>
        </xdr:nvSpPr>
        <xdr:spPr>
          <a:xfrm>
            <a:off x="11761304" y="695739"/>
            <a:ext cx="385557" cy="270567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U1</a:t>
            </a: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DB02E65-D14C-4D5A-BD3B-CA3648E2E441}"/>
              </a:ext>
            </a:extLst>
          </xdr:cNvPr>
          <xdr:cNvSpPr/>
        </xdr:nvSpPr>
        <xdr:spPr>
          <a:xfrm>
            <a:off x="12548152" y="173935"/>
            <a:ext cx="385557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DM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4128A88-5C09-4F60-A0B9-73AD7E70DADE}"/>
              </a:ext>
            </a:extLst>
          </xdr:cNvPr>
          <xdr:cNvSpPr/>
        </xdr:nvSpPr>
        <xdr:spPr>
          <a:xfrm>
            <a:off x="13343283" y="695739"/>
            <a:ext cx="385557" cy="270567"/>
          </a:xfrm>
          <a:prstGeom prst="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U2</a:t>
            </a:r>
          </a:p>
        </xdr:txBody>
      </xdr:sp>
      <xdr:sp macro="" textlink="">
        <xdr:nvSpPr>
          <xdr:cNvPr id="6" name="Ellipse 5">
            <a:extLst>
              <a:ext uri="{FF2B5EF4-FFF2-40B4-BE49-F238E27FC236}">
                <a16:creationId xmlns:a16="http://schemas.microsoft.com/office/drawing/2014/main" id="{4A2DEC34-BCE3-4BF5-B3A9-4784ABA9F1A6}"/>
              </a:ext>
            </a:extLst>
          </xdr:cNvPr>
          <xdr:cNvSpPr/>
        </xdr:nvSpPr>
        <xdr:spPr>
          <a:xfrm>
            <a:off x="11330608" y="1390652"/>
            <a:ext cx="344972" cy="344972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B1</a:t>
            </a:r>
          </a:p>
        </xdr:txBody>
      </xdr:sp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7F631DCC-CF19-4262-8C6D-13520BE8BFA8}"/>
              </a:ext>
            </a:extLst>
          </xdr:cNvPr>
          <xdr:cNvSpPr/>
        </xdr:nvSpPr>
        <xdr:spPr>
          <a:xfrm>
            <a:off x="12559748" y="1407217"/>
            <a:ext cx="344972" cy="344972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B2</a:t>
            </a:r>
          </a:p>
        </xdr:txBody>
      </xdr:sp>
      <xdr:sp macro="" textlink="">
        <xdr:nvSpPr>
          <xdr:cNvPr id="8" name="Ellipse 7">
            <a:extLst>
              <a:ext uri="{FF2B5EF4-FFF2-40B4-BE49-F238E27FC236}">
                <a16:creationId xmlns:a16="http://schemas.microsoft.com/office/drawing/2014/main" id="{7821303A-48AE-4DB9-9E37-CB85EB75E4E7}"/>
              </a:ext>
            </a:extLst>
          </xdr:cNvPr>
          <xdr:cNvSpPr/>
        </xdr:nvSpPr>
        <xdr:spPr>
          <a:xfrm>
            <a:off x="13432734" y="1390652"/>
            <a:ext cx="344972" cy="344972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B3</a:t>
            </a:r>
          </a:p>
        </xdr:txBody>
      </xdr:sp>
      <xdr:sp macro="" textlink="">
        <xdr:nvSpPr>
          <xdr:cNvPr id="9" name="Losange 8">
            <a:extLst>
              <a:ext uri="{FF2B5EF4-FFF2-40B4-BE49-F238E27FC236}">
                <a16:creationId xmlns:a16="http://schemas.microsoft.com/office/drawing/2014/main" id="{6EFA9450-42F8-402B-A1A2-620E7886D745}"/>
              </a:ext>
            </a:extLst>
          </xdr:cNvPr>
          <xdr:cNvSpPr/>
        </xdr:nvSpPr>
        <xdr:spPr>
          <a:xfrm>
            <a:off x="11082131" y="1955524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R1</a:t>
            </a:r>
          </a:p>
        </xdr:txBody>
      </xdr:sp>
      <xdr:sp macro="" textlink="">
        <xdr:nvSpPr>
          <xdr:cNvPr id="10" name="Losange 9">
            <a:extLst>
              <a:ext uri="{FF2B5EF4-FFF2-40B4-BE49-F238E27FC236}">
                <a16:creationId xmlns:a16="http://schemas.microsoft.com/office/drawing/2014/main" id="{D74982F3-CB38-477E-84E6-AB408CE447F0}"/>
              </a:ext>
            </a:extLst>
          </xdr:cNvPr>
          <xdr:cNvSpPr/>
        </xdr:nvSpPr>
        <xdr:spPr>
          <a:xfrm>
            <a:off x="11845373" y="1955524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R2</a:t>
            </a:r>
          </a:p>
        </xdr:txBody>
      </xdr:sp>
      <xdr:sp macro="" textlink="">
        <xdr:nvSpPr>
          <xdr:cNvPr id="11" name="Losange 10">
            <a:extLst>
              <a:ext uri="{FF2B5EF4-FFF2-40B4-BE49-F238E27FC236}">
                <a16:creationId xmlns:a16="http://schemas.microsoft.com/office/drawing/2014/main" id="{BDCEC6A8-E695-4935-BD41-B4A6F0E541C7}"/>
              </a:ext>
            </a:extLst>
          </xdr:cNvPr>
          <xdr:cNvSpPr/>
        </xdr:nvSpPr>
        <xdr:spPr>
          <a:xfrm>
            <a:off x="12625181" y="1947241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R3</a:t>
            </a:r>
          </a:p>
        </xdr:txBody>
      </xdr:sp>
      <xdr:sp macro="" textlink="">
        <xdr:nvSpPr>
          <xdr:cNvPr id="12" name="Losange 11">
            <a:extLst>
              <a:ext uri="{FF2B5EF4-FFF2-40B4-BE49-F238E27FC236}">
                <a16:creationId xmlns:a16="http://schemas.microsoft.com/office/drawing/2014/main" id="{F988DA64-1C07-444B-9459-3AEFA6D47282}"/>
              </a:ext>
            </a:extLst>
          </xdr:cNvPr>
          <xdr:cNvSpPr/>
        </xdr:nvSpPr>
        <xdr:spPr>
          <a:xfrm>
            <a:off x="13347008" y="1955524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R4</a:t>
            </a:r>
          </a:p>
        </xdr:txBody>
      </xdr:sp>
      <xdr:sp macro="" textlink="">
        <xdr:nvSpPr>
          <xdr:cNvPr id="13" name="Losange 12">
            <a:extLst>
              <a:ext uri="{FF2B5EF4-FFF2-40B4-BE49-F238E27FC236}">
                <a16:creationId xmlns:a16="http://schemas.microsoft.com/office/drawing/2014/main" id="{C39EB15A-BE91-431D-AE36-81367676C0F4}"/>
              </a:ext>
            </a:extLst>
          </xdr:cNvPr>
          <xdr:cNvSpPr/>
        </xdr:nvSpPr>
        <xdr:spPr>
          <a:xfrm>
            <a:off x="14110251" y="1955524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R5</a:t>
            </a:r>
          </a:p>
        </xdr:txBody>
      </xdr:sp>
      <xdr:cxnSp macro="">
        <xdr:nvCxnSpPr>
          <xdr:cNvPr id="15" name="Connecteur : en angle 14">
            <a:extLst>
              <a:ext uri="{FF2B5EF4-FFF2-40B4-BE49-F238E27FC236}">
                <a16:creationId xmlns:a16="http://schemas.microsoft.com/office/drawing/2014/main" id="{7D900E1A-588A-4C62-BE6C-84C0D20ECBB1}"/>
              </a:ext>
            </a:extLst>
          </xdr:cNvPr>
          <xdr:cNvCxnSpPr>
            <a:stCxn id="3" idx="2"/>
            <a:endCxn id="2" idx="0"/>
          </xdr:cNvCxnSpPr>
        </xdr:nvCxnSpPr>
        <xdr:spPr>
          <a:xfrm rot="5400000">
            <a:off x="12221889" y="176696"/>
            <a:ext cx="251237" cy="786848"/>
          </a:xfrm>
          <a:prstGeom prst="bentConnector3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cteur : en angle 15">
            <a:extLst>
              <a:ext uri="{FF2B5EF4-FFF2-40B4-BE49-F238E27FC236}">
                <a16:creationId xmlns:a16="http://schemas.microsoft.com/office/drawing/2014/main" id="{2138AA72-B045-4CFB-8665-51B407B4CC39}"/>
              </a:ext>
            </a:extLst>
          </xdr:cNvPr>
          <xdr:cNvCxnSpPr>
            <a:stCxn id="3" idx="2"/>
            <a:endCxn id="4" idx="0"/>
          </xdr:cNvCxnSpPr>
        </xdr:nvCxnSpPr>
        <xdr:spPr>
          <a:xfrm rot="16200000" flipH="1">
            <a:off x="13012878" y="172554"/>
            <a:ext cx="251237" cy="795131"/>
          </a:xfrm>
          <a:prstGeom prst="bentConnector3">
            <a:avLst>
              <a:gd name="adj1" fmla="val 50000"/>
            </a:avLst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" name="Ellipse 68">
            <a:extLst>
              <a:ext uri="{FF2B5EF4-FFF2-40B4-BE49-F238E27FC236}">
                <a16:creationId xmlns:a16="http://schemas.microsoft.com/office/drawing/2014/main" id="{1C7796E2-BFA2-4590-8D88-F58C489C5B24}"/>
              </a:ext>
            </a:extLst>
          </xdr:cNvPr>
          <xdr:cNvSpPr/>
        </xdr:nvSpPr>
        <xdr:spPr>
          <a:xfrm>
            <a:off x="10776021" y="1090795"/>
            <a:ext cx="2434739" cy="1640658"/>
          </a:xfrm>
          <a:prstGeom prst="ellipse">
            <a:avLst/>
          </a:prstGeom>
          <a:noFill/>
          <a:ln>
            <a:solidFill>
              <a:schemeClr val="accent2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0" name="Ellipse 69">
            <a:extLst>
              <a:ext uri="{FF2B5EF4-FFF2-40B4-BE49-F238E27FC236}">
                <a16:creationId xmlns:a16="http://schemas.microsoft.com/office/drawing/2014/main" id="{0ED4A67F-22AB-4A99-8BC3-24239D0DFE0F}"/>
              </a:ext>
            </a:extLst>
          </xdr:cNvPr>
          <xdr:cNvSpPr/>
        </xdr:nvSpPr>
        <xdr:spPr>
          <a:xfrm>
            <a:off x="12324523" y="1093304"/>
            <a:ext cx="2319130" cy="1706217"/>
          </a:xfrm>
          <a:prstGeom prst="ellipse">
            <a:avLst/>
          </a:prstGeom>
          <a:noFill/>
          <a:ln>
            <a:solidFill>
              <a:schemeClr val="accent5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1209261</xdr:colOff>
      <xdr:row>0</xdr:row>
      <xdr:rowOff>0</xdr:rowOff>
    </xdr:from>
    <xdr:to>
      <xdr:col>9</xdr:col>
      <xdr:colOff>165651</xdr:colOff>
      <xdr:row>2</xdr:row>
      <xdr:rowOff>141218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4D5A62F-42EB-4703-AB1B-4C7320BF1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18</xdr:col>
      <xdr:colOff>518495</xdr:colOff>
      <xdr:row>1</xdr:row>
      <xdr:rowOff>2534479</xdr:rowOff>
    </xdr:from>
    <xdr:ext cx="891078" cy="112569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DBE8727A-1005-440B-8EFE-3D842AD5DB7E}"/>
            </a:ext>
          </a:extLst>
        </xdr:cNvPr>
        <xdr:cNvSpPr txBox="1"/>
      </xdr:nvSpPr>
      <xdr:spPr>
        <a:xfrm>
          <a:off x="12818169" y="2865783"/>
          <a:ext cx="891078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P=P1xP2xP3</a:t>
          </a:r>
        </a:p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I=10^NI</a:t>
          </a:r>
        </a:p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B=PxI</a:t>
          </a:r>
        </a:p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NB=log(B)</a:t>
          </a:r>
        </a:p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Bg=∑B</a:t>
          </a:r>
        </a:p>
        <a:p>
          <a:r>
            <a:rPr lang="fr-FR" sz="1100" b="0">
              <a:solidFill>
                <a:schemeClr val="accent6">
                  <a:lumMod val="75000"/>
                </a:schemeClr>
              </a:solidFill>
            </a:rPr>
            <a:t>NBg=log(Bg)</a:t>
          </a:r>
        </a:p>
      </xdr:txBody>
    </xdr:sp>
    <xdr:clientData/>
  </xdr:oneCellAnchor>
  <xdr:twoCellAnchor editAs="oneCell">
    <xdr:from>
      <xdr:col>16</xdr:col>
      <xdr:colOff>397564</xdr:colOff>
      <xdr:row>0</xdr:row>
      <xdr:rowOff>231916</xdr:rowOff>
    </xdr:from>
    <xdr:to>
      <xdr:col>21</xdr:col>
      <xdr:colOff>219904</xdr:colOff>
      <xdr:row>1</xdr:row>
      <xdr:rowOff>2269438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2BF2876-A69D-4572-9A8E-C706E48C777C}"/>
            </a:ext>
          </a:extLst>
        </xdr:cNvPr>
        <xdr:cNvGrpSpPr/>
      </xdr:nvGrpSpPr>
      <xdr:grpSpPr>
        <a:xfrm>
          <a:off x="12163424" y="231916"/>
          <a:ext cx="3271632" cy="2368826"/>
          <a:chOff x="11595650" y="16567"/>
          <a:chExt cx="3271632" cy="2368826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95B906A-E994-4633-AC1C-00A0FBABE0D6}"/>
              </a:ext>
            </a:extLst>
          </xdr:cNvPr>
          <xdr:cNvSpPr/>
        </xdr:nvSpPr>
        <xdr:spPr>
          <a:xfrm>
            <a:off x="12191178" y="356154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Phénomène favorable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81A81667-42F0-4E6C-9A14-68B766E4E48E}"/>
              </a:ext>
            </a:extLst>
          </xdr:cNvPr>
          <xdr:cNvSpPr/>
        </xdr:nvSpPr>
        <xdr:spPr>
          <a:xfrm>
            <a:off x="12191178" y="881272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Utilisation prévue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2B7A380-032B-40BD-AC9C-00C462B45879}"/>
              </a:ext>
            </a:extLst>
          </xdr:cNvPr>
          <xdr:cNvSpPr/>
        </xdr:nvSpPr>
        <xdr:spPr>
          <a:xfrm>
            <a:off x="12191178" y="1406389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Incidence positive</a:t>
            </a:r>
          </a:p>
        </xdr:txBody>
      </xdr:sp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id="{AC35C34A-910D-4A1E-BF41-7E22A7763E18}"/>
              </a:ext>
            </a:extLst>
          </xdr:cNvPr>
          <xdr:cNvSpPr txBox="1"/>
        </xdr:nvSpPr>
        <xdr:spPr>
          <a:xfrm>
            <a:off x="13972767" y="347872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P1</a:t>
            </a:r>
          </a:p>
        </xdr:txBody>
      </xdr:sp>
      <xdr:sp macro="" textlink="">
        <xdr:nvSpPr>
          <xdr:cNvPr id="8" name="ZoneTexte 7">
            <a:extLst>
              <a:ext uri="{FF2B5EF4-FFF2-40B4-BE49-F238E27FC236}">
                <a16:creationId xmlns:a16="http://schemas.microsoft.com/office/drawing/2014/main" id="{23CCB3D0-1FB2-452B-A65A-70A71092D638}"/>
              </a:ext>
            </a:extLst>
          </xdr:cNvPr>
          <xdr:cNvSpPr txBox="1"/>
        </xdr:nvSpPr>
        <xdr:spPr>
          <a:xfrm>
            <a:off x="13992645" y="864706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P2</a:t>
            </a:r>
          </a:p>
        </xdr:txBody>
      </xdr:sp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699F143F-4F58-49D8-89F4-AEC09132F771}"/>
              </a:ext>
            </a:extLst>
          </xdr:cNvPr>
          <xdr:cNvSpPr txBox="1"/>
        </xdr:nvSpPr>
        <xdr:spPr>
          <a:xfrm>
            <a:off x="13987675" y="1398106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P3</a:t>
            </a:r>
          </a:p>
        </xdr:txBody>
      </xdr:sp>
      <xdr:sp macro="" textlink="">
        <xdr:nvSpPr>
          <xdr:cNvPr id="10" name="ZoneTexte 9">
            <a:extLst>
              <a:ext uri="{FF2B5EF4-FFF2-40B4-BE49-F238E27FC236}">
                <a16:creationId xmlns:a16="http://schemas.microsoft.com/office/drawing/2014/main" id="{8F537DF7-646D-4005-AC6E-3C4D8E49CA5F}"/>
              </a:ext>
            </a:extLst>
          </xdr:cNvPr>
          <xdr:cNvSpPr txBox="1"/>
        </xdr:nvSpPr>
        <xdr:spPr>
          <a:xfrm>
            <a:off x="12939096" y="1716157"/>
            <a:ext cx="22018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>
                <a:solidFill>
                  <a:sysClr val="windowText" lastClr="000000"/>
                </a:solidFill>
              </a:rPr>
              <a:t>I</a:t>
            </a:r>
          </a:p>
        </xdr:txBody>
      </xdr:sp>
      <xdr:sp macro="" textlink="">
        <xdr:nvSpPr>
          <xdr:cNvPr id="11" name="Ellipse 10">
            <a:extLst>
              <a:ext uri="{FF2B5EF4-FFF2-40B4-BE49-F238E27FC236}">
                <a16:creationId xmlns:a16="http://schemas.microsoft.com/office/drawing/2014/main" id="{616A3E33-193B-4521-9A07-AF61494C23E6}"/>
              </a:ext>
            </a:extLst>
          </xdr:cNvPr>
          <xdr:cNvSpPr/>
        </xdr:nvSpPr>
        <xdr:spPr>
          <a:xfrm>
            <a:off x="13906506" y="265045"/>
            <a:ext cx="488674" cy="1640658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" name="ZoneTexte 11">
            <a:extLst>
              <a:ext uri="{FF2B5EF4-FFF2-40B4-BE49-F238E27FC236}">
                <a16:creationId xmlns:a16="http://schemas.microsoft.com/office/drawing/2014/main" id="{B727A955-AFEF-47A5-A7FC-6E2E40F8EC27}"/>
              </a:ext>
            </a:extLst>
          </xdr:cNvPr>
          <xdr:cNvSpPr txBox="1"/>
        </xdr:nvSpPr>
        <xdr:spPr>
          <a:xfrm>
            <a:off x="14032400" y="1914939"/>
            <a:ext cx="25757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>
                <a:solidFill>
                  <a:sysClr val="windowText" lastClr="000000"/>
                </a:solidFill>
              </a:rPr>
              <a:t>P</a:t>
            </a:r>
          </a:p>
        </xdr:txBody>
      </xdr:sp>
      <xdr:sp macro="" textlink="">
        <xdr:nvSpPr>
          <xdr:cNvPr id="13" name="Ellipse 12">
            <a:extLst>
              <a:ext uri="{FF2B5EF4-FFF2-40B4-BE49-F238E27FC236}">
                <a16:creationId xmlns:a16="http://schemas.microsoft.com/office/drawing/2014/main" id="{16047D7E-E032-45CA-B069-0201CA340BF4}"/>
              </a:ext>
            </a:extLst>
          </xdr:cNvPr>
          <xdr:cNvSpPr/>
        </xdr:nvSpPr>
        <xdr:spPr>
          <a:xfrm>
            <a:off x="11595650" y="16567"/>
            <a:ext cx="3271632" cy="2368826"/>
          </a:xfrm>
          <a:prstGeom prst="ellipse">
            <a:avLst/>
          </a:prstGeom>
          <a:noFill/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cxnSp macro="">
        <xdr:nvCxnSpPr>
          <xdr:cNvPr id="15" name="Connecteur droit avec flèche 14">
            <a:extLst>
              <a:ext uri="{FF2B5EF4-FFF2-40B4-BE49-F238E27FC236}">
                <a16:creationId xmlns:a16="http://schemas.microsoft.com/office/drawing/2014/main" id="{F7642E55-3553-4C38-A18E-9FCB70B69B14}"/>
              </a:ext>
            </a:extLst>
          </xdr:cNvPr>
          <xdr:cNvCxnSpPr>
            <a:stCxn id="4" idx="2"/>
            <a:endCxn id="5" idx="0"/>
          </xdr:cNvCxnSpPr>
        </xdr:nvCxnSpPr>
        <xdr:spPr>
          <a:xfrm>
            <a:off x="13031863" y="626721"/>
            <a:ext cx="0" cy="2545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Connecteur droit avec flèche 15">
            <a:extLst>
              <a:ext uri="{FF2B5EF4-FFF2-40B4-BE49-F238E27FC236}">
                <a16:creationId xmlns:a16="http://schemas.microsoft.com/office/drawing/2014/main" id="{21A39B35-055E-42A5-B039-6031FCAF3931}"/>
              </a:ext>
            </a:extLst>
          </xdr:cNvPr>
          <xdr:cNvCxnSpPr>
            <a:stCxn id="5" idx="2"/>
            <a:endCxn id="6" idx="0"/>
          </xdr:cNvCxnSpPr>
        </xdr:nvCxnSpPr>
        <xdr:spPr>
          <a:xfrm>
            <a:off x="13031863" y="1151839"/>
            <a:ext cx="0" cy="2545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16</xdr:col>
      <xdr:colOff>57982</xdr:colOff>
      <xdr:row>0</xdr:row>
      <xdr:rowOff>33129</xdr:rowOff>
    </xdr:from>
    <xdr:ext cx="761683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4DA28594-BBC1-45C3-B194-66C42D99DF76}"/>
            </a:ext>
          </a:extLst>
        </xdr:cNvPr>
        <xdr:cNvSpPr txBox="1"/>
      </xdr:nvSpPr>
      <xdr:spPr>
        <a:xfrm>
          <a:off x="11115265" y="33129"/>
          <a:ext cx="7616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chemeClr val="accent6">
                  <a:lumMod val="75000"/>
                </a:schemeClr>
              </a:solidFill>
            </a:rPr>
            <a:t>Bénéfice 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74543</xdr:colOff>
      <xdr:row>0</xdr:row>
      <xdr:rowOff>201682</xdr:rowOff>
    </xdr:from>
    <xdr:to>
      <xdr:col>14</xdr:col>
      <xdr:colOff>676275</xdr:colOff>
      <xdr:row>2</xdr:row>
      <xdr:rowOff>383899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BC3A532-7519-4B4F-A05D-08B85E299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24</xdr:col>
      <xdr:colOff>402539</xdr:colOff>
      <xdr:row>1</xdr:row>
      <xdr:rowOff>2066097</xdr:rowOff>
    </xdr:from>
    <xdr:ext cx="1116844" cy="78124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753FC3FA-83D5-4E62-B7B2-3A5517CBEA9A}"/>
            </a:ext>
          </a:extLst>
        </xdr:cNvPr>
        <xdr:cNvSpPr txBox="1"/>
      </xdr:nvSpPr>
      <xdr:spPr>
        <a:xfrm>
          <a:off x="14681756" y="2397401"/>
          <a:ext cx="1116844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0">
              <a:solidFill>
                <a:srgbClr val="C00000"/>
              </a:solidFill>
            </a:rPr>
            <a:t>G=10^NG</a:t>
          </a:r>
        </a:p>
        <a:p>
          <a:r>
            <a:rPr lang="fr-FR" sz="1100" b="0">
              <a:solidFill>
                <a:srgbClr val="C00000"/>
              </a:solidFill>
            </a:rPr>
            <a:t>P=1/(10^(5-NP))</a:t>
          </a:r>
        </a:p>
        <a:p>
          <a:r>
            <a:rPr lang="fr-FR" sz="1100" b="0">
              <a:solidFill>
                <a:srgbClr val="C00000"/>
              </a:solidFill>
            </a:rPr>
            <a:t>R=PxG</a:t>
          </a:r>
        </a:p>
        <a:p>
          <a:r>
            <a:rPr lang="fr-FR" sz="1100" b="0">
              <a:solidFill>
                <a:srgbClr val="C00000"/>
              </a:solidFill>
            </a:rPr>
            <a:t>NR=log(R)</a:t>
          </a:r>
        </a:p>
      </xdr:txBody>
    </xdr:sp>
    <xdr:clientData/>
  </xdr:oneCellAnchor>
  <xdr:twoCellAnchor editAs="oneCell">
    <xdr:from>
      <xdr:col>22</xdr:col>
      <xdr:colOff>505238</xdr:colOff>
      <xdr:row>0</xdr:row>
      <xdr:rowOff>115958</xdr:rowOff>
    </xdr:from>
    <xdr:to>
      <xdr:col>27</xdr:col>
      <xdr:colOff>161096</xdr:colOff>
      <xdr:row>1</xdr:row>
      <xdr:rowOff>1905001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C0DE9601-626B-44EB-8CE9-7DE02EAA4FCF}"/>
            </a:ext>
          </a:extLst>
        </xdr:cNvPr>
        <xdr:cNvGrpSpPr/>
      </xdr:nvGrpSpPr>
      <xdr:grpSpPr>
        <a:xfrm>
          <a:off x="17107313" y="115958"/>
          <a:ext cx="3275358" cy="2122418"/>
          <a:chOff x="13475803" y="1"/>
          <a:chExt cx="3271631" cy="2120347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E5B2C73A-6863-4A08-BFB4-D477747EC37B}"/>
              </a:ext>
            </a:extLst>
          </xdr:cNvPr>
          <xdr:cNvSpPr/>
        </xdr:nvSpPr>
        <xdr:spPr>
          <a:xfrm>
            <a:off x="14063047" y="356154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Danger</a:t>
            </a: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4E4CF38D-D7C8-4C47-AAC8-1BADBEC1F636}"/>
              </a:ext>
            </a:extLst>
          </xdr:cNvPr>
          <xdr:cNvSpPr/>
        </xdr:nvSpPr>
        <xdr:spPr>
          <a:xfrm>
            <a:off x="14063047" y="881272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Situation dangereuse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221B674C-CB09-437E-B1BB-F47BDE40B6D3}"/>
              </a:ext>
            </a:extLst>
          </xdr:cNvPr>
          <xdr:cNvSpPr/>
        </xdr:nvSpPr>
        <xdr:spPr>
          <a:xfrm>
            <a:off x="14063047" y="1406389"/>
            <a:ext cx="1681370" cy="27056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>
                <a:solidFill>
                  <a:sysClr val="windowText" lastClr="000000"/>
                </a:solidFill>
              </a:rPr>
              <a:t>Dommage</a:t>
            </a:r>
          </a:p>
        </xdr:txBody>
      </xdr:sp>
      <xdr:sp macro="" textlink="">
        <xdr:nvSpPr>
          <xdr:cNvPr id="24" name="ZoneTexte 23">
            <a:extLst>
              <a:ext uri="{FF2B5EF4-FFF2-40B4-BE49-F238E27FC236}">
                <a16:creationId xmlns:a16="http://schemas.microsoft.com/office/drawing/2014/main" id="{6F93ED84-AEED-4DE5-AC30-FA81A978C1D9}"/>
              </a:ext>
            </a:extLst>
          </xdr:cNvPr>
          <xdr:cNvSpPr txBox="1"/>
        </xdr:nvSpPr>
        <xdr:spPr>
          <a:xfrm>
            <a:off x="15844636" y="347872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P1</a:t>
            </a:r>
          </a:p>
        </xdr:txBody>
      </xdr:sp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id="{9EC13F3B-E445-4111-9F32-4E861D072EC2}"/>
              </a:ext>
            </a:extLst>
          </xdr:cNvPr>
          <xdr:cNvSpPr txBox="1"/>
        </xdr:nvSpPr>
        <xdr:spPr>
          <a:xfrm>
            <a:off x="15864514" y="864706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P2</a:t>
            </a:r>
          </a:p>
        </xdr:txBody>
      </xdr:sp>
      <xdr:sp macro="" textlink="">
        <xdr:nvSpPr>
          <xdr:cNvPr id="26" name="ZoneTexte 25">
            <a:extLst>
              <a:ext uri="{FF2B5EF4-FFF2-40B4-BE49-F238E27FC236}">
                <a16:creationId xmlns:a16="http://schemas.microsoft.com/office/drawing/2014/main" id="{741D4070-BF23-4896-B298-8B116022C685}"/>
              </a:ext>
            </a:extLst>
          </xdr:cNvPr>
          <xdr:cNvSpPr txBox="1"/>
        </xdr:nvSpPr>
        <xdr:spPr>
          <a:xfrm>
            <a:off x="15859544" y="1398106"/>
            <a:ext cx="32906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P3</a:t>
            </a:r>
          </a:p>
        </xdr:txBody>
      </xdr:sp>
      <xdr:sp macro="" textlink="">
        <xdr:nvSpPr>
          <xdr:cNvPr id="27" name="ZoneTexte 26">
            <a:extLst>
              <a:ext uri="{FF2B5EF4-FFF2-40B4-BE49-F238E27FC236}">
                <a16:creationId xmlns:a16="http://schemas.microsoft.com/office/drawing/2014/main" id="{9CD3444A-A31A-4C4D-BE11-11957BEDAB51}"/>
              </a:ext>
            </a:extLst>
          </xdr:cNvPr>
          <xdr:cNvSpPr txBox="1"/>
        </xdr:nvSpPr>
        <xdr:spPr>
          <a:xfrm>
            <a:off x="14761269" y="1724440"/>
            <a:ext cx="27456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>
                <a:solidFill>
                  <a:sysClr val="windowText" lastClr="000000"/>
                </a:solidFill>
              </a:rPr>
              <a:t>G</a:t>
            </a:r>
          </a:p>
        </xdr:txBody>
      </xdr:sp>
      <xdr:sp macro="" textlink="">
        <xdr:nvSpPr>
          <xdr:cNvPr id="28" name="Ellipse 27">
            <a:extLst>
              <a:ext uri="{FF2B5EF4-FFF2-40B4-BE49-F238E27FC236}">
                <a16:creationId xmlns:a16="http://schemas.microsoft.com/office/drawing/2014/main" id="{E3C2CEB2-924B-4BAD-A019-AFD334C513D3}"/>
              </a:ext>
            </a:extLst>
          </xdr:cNvPr>
          <xdr:cNvSpPr/>
        </xdr:nvSpPr>
        <xdr:spPr>
          <a:xfrm>
            <a:off x="15778375" y="265045"/>
            <a:ext cx="488674" cy="1474303"/>
          </a:xfrm>
          <a:prstGeom prst="ellipse">
            <a:avLst/>
          </a:prstGeom>
          <a:noFill/>
          <a:ln>
            <a:solidFill>
              <a:schemeClr val="tx1">
                <a:lumMod val="50000"/>
                <a:lumOff val="50000"/>
              </a:scheme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ZoneTexte 28">
            <a:extLst>
              <a:ext uri="{FF2B5EF4-FFF2-40B4-BE49-F238E27FC236}">
                <a16:creationId xmlns:a16="http://schemas.microsoft.com/office/drawing/2014/main" id="{AC0967AB-BC94-4BFD-BFFB-39900A9F295A}"/>
              </a:ext>
            </a:extLst>
          </xdr:cNvPr>
          <xdr:cNvSpPr txBox="1"/>
        </xdr:nvSpPr>
        <xdr:spPr>
          <a:xfrm>
            <a:off x="15904269" y="1716157"/>
            <a:ext cx="25757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>
                <a:solidFill>
                  <a:sysClr val="windowText" lastClr="000000"/>
                </a:solidFill>
              </a:rPr>
              <a:t>P</a:t>
            </a:r>
          </a:p>
        </xdr:txBody>
      </xdr:sp>
      <xdr:sp macro="" textlink="">
        <xdr:nvSpPr>
          <xdr:cNvPr id="30" name="Ellipse 29">
            <a:extLst>
              <a:ext uri="{FF2B5EF4-FFF2-40B4-BE49-F238E27FC236}">
                <a16:creationId xmlns:a16="http://schemas.microsoft.com/office/drawing/2014/main" id="{DE17631C-C0F1-48AE-B1C9-CBFC661E44CD}"/>
              </a:ext>
            </a:extLst>
          </xdr:cNvPr>
          <xdr:cNvSpPr/>
        </xdr:nvSpPr>
        <xdr:spPr>
          <a:xfrm>
            <a:off x="13475803" y="1"/>
            <a:ext cx="3271631" cy="2120347"/>
          </a:xfrm>
          <a:prstGeom prst="ellipse">
            <a:avLst/>
          </a:prstGeom>
          <a:noFill/>
          <a:ln>
            <a:solidFill>
              <a:srgbClr val="C0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cxnSp macro="">
        <xdr:nvCxnSpPr>
          <xdr:cNvPr id="32" name="Connecteur droit avec flèche 31">
            <a:extLst>
              <a:ext uri="{FF2B5EF4-FFF2-40B4-BE49-F238E27FC236}">
                <a16:creationId xmlns:a16="http://schemas.microsoft.com/office/drawing/2014/main" id="{9F52E426-4206-4B56-84CB-18E3EA86F2AB}"/>
              </a:ext>
            </a:extLst>
          </xdr:cNvPr>
          <xdr:cNvCxnSpPr>
            <a:stCxn id="21" idx="2"/>
            <a:endCxn id="22" idx="0"/>
          </xdr:cNvCxnSpPr>
        </xdr:nvCxnSpPr>
        <xdr:spPr>
          <a:xfrm>
            <a:off x="14903732" y="626721"/>
            <a:ext cx="0" cy="254551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3" name="Connecteur droit avec flèche 32">
            <a:extLst>
              <a:ext uri="{FF2B5EF4-FFF2-40B4-BE49-F238E27FC236}">
                <a16:creationId xmlns:a16="http://schemas.microsoft.com/office/drawing/2014/main" id="{01EAA608-57DE-4252-939A-14890A3BF523}"/>
              </a:ext>
            </a:extLst>
          </xdr:cNvPr>
          <xdr:cNvCxnSpPr>
            <a:stCxn id="22" idx="2"/>
            <a:endCxn id="23" idx="0"/>
          </xdr:cNvCxnSpPr>
        </xdr:nvCxnSpPr>
        <xdr:spPr>
          <a:xfrm>
            <a:off x="14903732" y="1151839"/>
            <a:ext cx="0" cy="2545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22</xdr:col>
      <xdr:colOff>57982</xdr:colOff>
      <xdr:row>0</xdr:row>
      <xdr:rowOff>33129</xdr:rowOff>
    </xdr:from>
    <xdr:ext cx="648319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A1128A0A-0403-4FFE-81D6-B6D396F2D919}"/>
            </a:ext>
          </a:extLst>
        </xdr:cNvPr>
        <xdr:cNvSpPr txBox="1"/>
      </xdr:nvSpPr>
      <xdr:spPr>
        <a:xfrm>
          <a:off x="13633178" y="33129"/>
          <a:ext cx="6483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rgbClr val="C00000"/>
              </a:solidFill>
            </a:rPr>
            <a:t>Risque 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466727</xdr:colOff>
      <xdr:row>0</xdr:row>
      <xdr:rowOff>245654</xdr:rowOff>
    </xdr:from>
    <xdr:to>
      <xdr:col>31</xdr:col>
      <xdr:colOff>271669</xdr:colOff>
      <xdr:row>25</xdr:row>
      <xdr:rowOff>16565</xdr:rowOff>
    </xdr:to>
    <xdr:grpSp>
      <xdr:nvGrpSpPr>
        <xdr:cNvPr id="95" name="Groupe 94">
          <a:extLst>
            <a:ext uri="{FF2B5EF4-FFF2-40B4-BE49-F238E27FC236}">
              <a16:creationId xmlns:a16="http://schemas.microsoft.com/office/drawing/2014/main" id="{0AD38959-B068-4F28-947C-DBD1D56B946F}"/>
            </a:ext>
          </a:extLst>
        </xdr:cNvPr>
        <xdr:cNvGrpSpPr/>
      </xdr:nvGrpSpPr>
      <xdr:grpSpPr>
        <a:xfrm>
          <a:off x="16906877" y="245654"/>
          <a:ext cx="4300742" cy="4819161"/>
          <a:chOff x="14517638" y="269114"/>
          <a:chExt cx="6244730" cy="7582504"/>
        </a:xfrm>
      </xdr:grpSpPr>
      <xdr:grpSp>
        <xdr:nvGrpSpPr>
          <xdr:cNvPr id="65" name="Groupe 64">
            <a:extLst>
              <a:ext uri="{FF2B5EF4-FFF2-40B4-BE49-F238E27FC236}">
                <a16:creationId xmlns:a16="http://schemas.microsoft.com/office/drawing/2014/main" id="{A5B76F3A-BBE7-4DF8-8831-CD71FE7E08AB}"/>
              </a:ext>
            </a:extLst>
          </xdr:cNvPr>
          <xdr:cNvGrpSpPr/>
        </xdr:nvGrpSpPr>
        <xdr:grpSpPr>
          <a:xfrm>
            <a:off x="14517639" y="1037523"/>
            <a:ext cx="2461867" cy="1730731"/>
            <a:chOff x="95690" y="761431"/>
            <a:chExt cx="2447668" cy="1723494"/>
          </a:xfrm>
        </xdr:grpSpPr>
        <xdr:sp macro="" textlink="">
          <xdr:nvSpPr>
            <xdr:cNvPr id="91" name="Losange 90">
              <a:extLst>
                <a:ext uri="{FF2B5EF4-FFF2-40B4-BE49-F238E27FC236}">
                  <a16:creationId xmlns:a16="http://schemas.microsoft.com/office/drawing/2014/main" id="{F962D27D-5546-4917-8ED8-21E1D1E0A1CE}"/>
                </a:ext>
              </a:extLst>
            </xdr:cNvPr>
            <xdr:cNvSpPr/>
          </xdr:nvSpPr>
          <xdr:spPr>
            <a:xfrm>
              <a:off x="95690" y="761431"/>
              <a:ext cx="2350837" cy="986973"/>
            </a:xfrm>
            <a:prstGeom prst="diamond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 b="1">
                  <a:solidFill>
                    <a:schemeClr val="tx1"/>
                  </a:solidFill>
                  <a:latin typeface="+mn-lt"/>
                  <a:ea typeface="Cambria" panose="02040503050406030204" pitchFamily="18" charset="0"/>
                </a:rPr>
                <a:t>conception ?</a:t>
              </a:r>
              <a:r>
                <a:rPr lang="fr-FR" sz="1000">
                  <a:solidFill>
                    <a:schemeClr val="tx1"/>
                  </a:solidFill>
                  <a:latin typeface="+mn-lt"/>
                  <a:ea typeface="Cambria" panose="02040503050406030204" pitchFamily="18" charset="0"/>
                </a:rPr>
                <a:t> </a:t>
              </a:r>
            </a:p>
          </xdr:txBody>
        </xdr:sp>
        <xdr:sp macro="" textlink="">
          <xdr:nvSpPr>
            <xdr:cNvPr id="92" name="Ellipse 91">
              <a:extLst>
                <a:ext uri="{FF2B5EF4-FFF2-40B4-BE49-F238E27FC236}">
                  <a16:creationId xmlns:a16="http://schemas.microsoft.com/office/drawing/2014/main" id="{34D8B7E1-3186-455B-B073-89DB1A559901}"/>
                </a:ext>
              </a:extLst>
            </xdr:cNvPr>
            <xdr:cNvSpPr/>
          </xdr:nvSpPr>
          <xdr:spPr>
            <a:xfrm>
              <a:off x="2462981" y="1214729"/>
              <a:ext cx="80377" cy="80377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 sz="1000">
                <a:latin typeface="+mn-lt"/>
              </a:endParaRPr>
            </a:p>
          </xdr:txBody>
        </xdr:sp>
        <xdr:sp macro="" textlink="">
          <xdr:nvSpPr>
            <xdr:cNvPr id="93" name="ZoneTexte 43">
              <a:extLst>
                <a:ext uri="{FF2B5EF4-FFF2-40B4-BE49-F238E27FC236}">
                  <a16:creationId xmlns:a16="http://schemas.microsoft.com/office/drawing/2014/main" id="{5A3E5A4D-9176-464F-B882-53B39E37C963}"/>
                </a:ext>
              </a:extLst>
            </xdr:cNvPr>
            <xdr:cNvSpPr txBox="1"/>
          </xdr:nvSpPr>
          <xdr:spPr>
            <a:xfrm>
              <a:off x="425849" y="2134776"/>
              <a:ext cx="1698171" cy="350149"/>
            </a:xfrm>
            <a:prstGeom prst="rect">
              <a:avLst/>
            </a:prstGeom>
            <a:noFill/>
            <a:ln w="19050">
              <a:noFill/>
            </a:ln>
          </xdr:spPr>
          <xdr:txBody>
            <a:bodyPr wrap="square" rtlCol="0" anchor="ctr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>
                  <a:latin typeface="+mn-lt"/>
                  <a:ea typeface="Cambria" panose="02040503050406030204" pitchFamily="18" charset="0"/>
                </a:rPr>
                <a:t>Maitrise</a:t>
              </a:r>
            </a:p>
          </xdr:txBody>
        </xdr:sp>
        <xdr:cxnSp macro="">
          <xdr:nvCxnSpPr>
            <xdr:cNvPr id="94" name="Connecteur droit avec flèche 93">
              <a:extLst>
                <a:ext uri="{FF2B5EF4-FFF2-40B4-BE49-F238E27FC236}">
                  <a16:creationId xmlns:a16="http://schemas.microsoft.com/office/drawing/2014/main" id="{C655AA5E-4D41-4045-997E-C15F6A0B03BC}"/>
                </a:ext>
              </a:extLst>
            </xdr:cNvPr>
            <xdr:cNvCxnSpPr>
              <a:stCxn id="91" idx="2"/>
              <a:endCxn id="93" idx="0"/>
            </xdr:cNvCxnSpPr>
          </xdr:nvCxnSpPr>
          <xdr:spPr>
            <a:xfrm>
              <a:off x="1271108" y="1748404"/>
              <a:ext cx="3826" cy="386372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6" name="Groupe 65">
            <a:extLst>
              <a:ext uri="{FF2B5EF4-FFF2-40B4-BE49-F238E27FC236}">
                <a16:creationId xmlns:a16="http://schemas.microsoft.com/office/drawing/2014/main" id="{786B2B2E-0B45-4958-985A-3CB8217EB028}"/>
              </a:ext>
            </a:extLst>
          </xdr:cNvPr>
          <xdr:cNvGrpSpPr/>
        </xdr:nvGrpSpPr>
        <xdr:grpSpPr>
          <a:xfrm>
            <a:off x="15937523" y="3146442"/>
            <a:ext cx="2452402" cy="1729730"/>
            <a:chOff x="95690" y="761431"/>
            <a:chExt cx="2447668" cy="1723606"/>
          </a:xfrm>
        </xdr:grpSpPr>
        <xdr:sp macro="" textlink="">
          <xdr:nvSpPr>
            <xdr:cNvPr id="87" name="Losange 86">
              <a:extLst>
                <a:ext uri="{FF2B5EF4-FFF2-40B4-BE49-F238E27FC236}">
                  <a16:creationId xmlns:a16="http://schemas.microsoft.com/office/drawing/2014/main" id="{54DB63E7-DCC4-42AB-AE82-D3C62FCAFC99}"/>
                </a:ext>
              </a:extLst>
            </xdr:cNvPr>
            <xdr:cNvSpPr/>
          </xdr:nvSpPr>
          <xdr:spPr>
            <a:xfrm>
              <a:off x="95690" y="761431"/>
              <a:ext cx="2350837" cy="986973"/>
            </a:xfrm>
            <a:prstGeom prst="diamond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 b="1">
                  <a:solidFill>
                    <a:schemeClr val="tx1"/>
                  </a:solidFill>
                  <a:latin typeface="+mn-lt"/>
                  <a:ea typeface="Cambria" panose="02040503050406030204" pitchFamily="18" charset="0"/>
                </a:rPr>
                <a:t>protection  ?</a:t>
              </a:r>
              <a:endParaRPr lang="fr-FR" sz="1000">
                <a:solidFill>
                  <a:schemeClr val="tx1"/>
                </a:solidFill>
                <a:latin typeface="+mn-lt"/>
                <a:ea typeface="Cambria" panose="02040503050406030204" pitchFamily="18" charset="0"/>
              </a:endParaRPr>
            </a:p>
          </xdr:txBody>
        </xdr:sp>
        <xdr:sp macro="" textlink="">
          <xdr:nvSpPr>
            <xdr:cNvPr id="88" name="Ellipse 87">
              <a:extLst>
                <a:ext uri="{FF2B5EF4-FFF2-40B4-BE49-F238E27FC236}">
                  <a16:creationId xmlns:a16="http://schemas.microsoft.com/office/drawing/2014/main" id="{962A945F-A5C8-40CF-AA89-63D34D046A55}"/>
                </a:ext>
              </a:extLst>
            </xdr:cNvPr>
            <xdr:cNvSpPr/>
          </xdr:nvSpPr>
          <xdr:spPr>
            <a:xfrm>
              <a:off x="2462981" y="1214729"/>
              <a:ext cx="80377" cy="80377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 sz="1000">
                <a:latin typeface="+mn-lt"/>
              </a:endParaRPr>
            </a:p>
          </xdr:txBody>
        </xdr:sp>
        <xdr:sp macro="" textlink="">
          <xdr:nvSpPr>
            <xdr:cNvPr id="89" name="ZoneTexte 61">
              <a:extLst>
                <a:ext uri="{FF2B5EF4-FFF2-40B4-BE49-F238E27FC236}">
                  <a16:creationId xmlns:a16="http://schemas.microsoft.com/office/drawing/2014/main" id="{9A7C251A-ADB5-40E5-B9C3-1B1FA9B15788}"/>
                </a:ext>
              </a:extLst>
            </xdr:cNvPr>
            <xdr:cNvSpPr txBox="1"/>
          </xdr:nvSpPr>
          <xdr:spPr>
            <a:xfrm>
              <a:off x="425850" y="2134663"/>
              <a:ext cx="1698170" cy="350374"/>
            </a:xfrm>
            <a:prstGeom prst="rect">
              <a:avLst/>
            </a:prstGeom>
            <a:noFill/>
            <a:ln w="19050">
              <a:noFill/>
            </a:ln>
          </xdr:spPr>
          <xdr:txBody>
            <a:bodyPr wrap="square" rtlCol="0" anchor="ctr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>
                  <a:latin typeface="+mn-lt"/>
                  <a:ea typeface="Cambria" panose="02040503050406030204" pitchFamily="18" charset="0"/>
                </a:rPr>
                <a:t>Maitrise</a:t>
              </a:r>
            </a:p>
          </xdr:txBody>
        </xdr:sp>
        <xdr:cxnSp macro="">
          <xdr:nvCxnSpPr>
            <xdr:cNvPr id="90" name="Connecteur droit avec flèche 89">
              <a:extLst>
                <a:ext uri="{FF2B5EF4-FFF2-40B4-BE49-F238E27FC236}">
                  <a16:creationId xmlns:a16="http://schemas.microsoft.com/office/drawing/2014/main" id="{37D5F4AD-34F9-4133-95F5-639F060F9864}"/>
                </a:ext>
              </a:extLst>
            </xdr:cNvPr>
            <xdr:cNvCxnSpPr>
              <a:stCxn id="87" idx="2"/>
              <a:endCxn id="89" idx="0"/>
            </xdr:cNvCxnSpPr>
          </xdr:nvCxnSpPr>
          <xdr:spPr>
            <a:xfrm>
              <a:off x="1271109" y="1748404"/>
              <a:ext cx="3827" cy="386259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7" name="Groupe 66">
            <a:extLst>
              <a:ext uri="{FF2B5EF4-FFF2-40B4-BE49-F238E27FC236}">
                <a16:creationId xmlns:a16="http://schemas.microsoft.com/office/drawing/2014/main" id="{0B843D57-0872-45AF-8B0F-977292793581}"/>
              </a:ext>
            </a:extLst>
          </xdr:cNvPr>
          <xdr:cNvGrpSpPr/>
        </xdr:nvGrpSpPr>
        <xdr:grpSpPr>
          <a:xfrm>
            <a:off x="17384760" y="5070022"/>
            <a:ext cx="2356997" cy="1735733"/>
            <a:chOff x="95690" y="761431"/>
            <a:chExt cx="2356997" cy="1722932"/>
          </a:xfrm>
        </xdr:grpSpPr>
        <xdr:sp macro="" textlink="">
          <xdr:nvSpPr>
            <xdr:cNvPr id="83" name="Losange 82">
              <a:extLst>
                <a:ext uri="{FF2B5EF4-FFF2-40B4-BE49-F238E27FC236}">
                  <a16:creationId xmlns:a16="http://schemas.microsoft.com/office/drawing/2014/main" id="{F09CF6E9-C963-4AFB-923B-AC30C0C82AC4}"/>
                </a:ext>
              </a:extLst>
            </xdr:cNvPr>
            <xdr:cNvSpPr/>
          </xdr:nvSpPr>
          <xdr:spPr>
            <a:xfrm>
              <a:off x="95690" y="761431"/>
              <a:ext cx="2350837" cy="986973"/>
            </a:xfrm>
            <a:prstGeom prst="diamond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 b="1">
                  <a:solidFill>
                    <a:schemeClr val="tx1"/>
                  </a:solidFill>
                  <a:latin typeface="+mn-lt"/>
                  <a:ea typeface="Cambria" panose="02040503050406030204" pitchFamily="18" charset="0"/>
                </a:rPr>
                <a:t>information ?</a:t>
              </a:r>
              <a:endParaRPr lang="fr-FR" sz="1000">
                <a:solidFill>
                  <a:schemeClr val="tx1"/>
                </a:solidFill>
                <a:latin typeface="+mn-lt"/>
                <a:ea typeface="Cambria" panose="02040503050406030204" pitchFamily="18" charset="0"/>
              </a:endParaRPr>
            </a:p>
          </xdr:txBody>
        </xdr:sp>
        <xdr:sp macro="" textlink="">
          <xdr:nvSpPr>
            <xdr:cNvPr id="84" name="Ellipse 83">
              <a:extLst>
                <a:ext uri="{FF2B5EF4-FFF2-40B4-BE49-F238E27FC236}">
                  <a16:creationId xmlns:a16="http://schemas.microsoft.com/office/drawing/2014/main" id="{5B217FAC-8E91-4F99-A7B0-42DB39DA3EF9}"/>
                </a:ext>
              </a:extLst>
            </xdr:cNvPr>
            <xdr:cNvSpPr/>
          </xdr:nvSpPr>
          <xdr:spPr>
            <a:xfrm>
              <a:off x="2372310" y="1214729"/>
              <a:ext cx="80377" cy="80377"/>
            </a:xfrm>
            <a:prstGeom prst="ellips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 sz="1000">
                <a:latin typeface="+mn-lt"/>
              </a:endParaRPr>
            </a:p>
          </xdr:txBody>
        </xdr:sp>
        <xdr:sp macro="" textlink="">
          <xdr:nvSpPr>
            <xdr:cNvPr id="85" name="ZoneTexte 72">
              <a:extLst>
                <a:ext uri="{FF2B5EF4-FFF2-40B4-BE49-F238E27FC236}">
                  <a16:creationId xmlns:a16="http://schemas.microsoft.com/office/drawing/2014/main" id="{DEBF3AE2-6B0C-472C-B11F-0654E38FFB5B}"/>
                </a:ext>
              </a:extLst>
            </xdr:cNvPr>
            <xdr:cNvSpPr txBox="1"/>
          </xdr:nvSpPr>
          <xdr:spPr>
            <a:xfrm>
              <a:off x="425849" y="2135337"/>
              <a:ext cx="1698172" cy="349026"/>
            </a:xfrm>
            <a:prstGeom prst="rect">
              <a:avLst/>
            </a:prstGeom>
            <a:noFill/>
            <a:ln w="19050">
              <a:noFill/>
            </a:ln>
          </xdr:spPr>
          <xdr:txBody>
            <a:bodyPr wrap="square" rtlCol="0" anchor="ctr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 sz="1000">
                  <a:latin typeface="+mn-lt"/>
                  <a:ea typeface="Cambria" panose="02040503050406030204" pitchFamily="18" charset="0"/>
                </a:rPr>
                <a:t>Maitrise</a:t>
              </a:r>
            </a:p>
          </xdr:txBody>
        </xdr:sp>
        <xdr:cxnSp macro="">
          <xdr:nvCxnSpPr>
            <xdr:cNvPr id="86" name="Connecteur droit avec flèche 85">
              <a:extLst>
                <a:ext uri="{FF2B5EF4-FFF2-40B4-BE49-F238E27FC236}">
                  <a16:creationId xmlns:a16="http://schemas.microsoft.com/office/drawing/2014/main" id="{B8004649-6908-4EA8-968E-37ADB9234A76}"/>
                </a:ext>
              </a:extLst>
            </xdr:cNvPr>
            <xdr:cNvCxnSpPr>
              <a:stCxn id="83" idx="2"/>
              <a:endCxn id="85" idx="0"/>
            </xdr:cNvCxnSpPr>
          </xdr:nvCxnSpPr>
          <xdr:spPr>
            <a:xfrm>
              <a:off x="1271109" y="1748404"/>
              <a:ext cx="3827" cy="386934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8" name="Connecteur : en angle 67">
            <a:extLst>
              <a:ext uri="{FF2B5EF4-FFF2-40B4-BE49-F238E27FC236}">
                <a16:creationId xmlns:a16="http://schemas.microsoft.com/office/drawing/2014/main" id="{F00AB792-A351-4BDB-AF25-79B899F34162}"/>
              </a:ext>
            </a:extLst>
          </xdr:cNvPr>
          <xdr:cNvCxnSpPr>
            <a:stCxn id="92" idx="6"/>
            <a:endCxn id="87" idx="0"/>
          </xdr:cNvCxnSpPr>
        </xdr:nvCxnSpPr>
        <xdr:spPr>
          <a:xfrm>
            <a:off x="16979506" y="1531010"/>
            <a:ext cx="138170" cy="1615432"/>
          </a:xfrm>
          <a:prstGeom prst="bentConnector2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Connecteur : en angle 68">
            <a:extLst>
              <a:ext uri="{FF2B5EF4-FFF2-40B4-BE49-F238E27FC236}">
                <a16:creationId xmlns:a16="http://schemas.microsoft.com/office/drawing/2014/main" id="{C6DA83B9-A7A0-4430-B91F-285DA4D4A06F}"/>
              </a:ext>
            </a:extLst>
          </xdr:cNvPr>
          <xdr:cNvCxnSpPr>
            <a:cxnSpLocks/>
            <a:stCxn id="88" idx="6"/>
            <a:endCxn id="83" idx="0"/>
          </xdr:cNvCxnSpPr>
        </xdr:nvCxnSpPr>
        <xdr:spPr>
          <a:xfrm>
            <a:off x="18389925" y="3640521"/>
            <a:ext cx="170254" cy="1429501"/>
          </a:xfrm>
          <a:prstGeom prst="bentConnector2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Connecteur : en angle 69">
            <a:extLst>
              <a:ext uri="{FF2B5EF4-FFF2-40B4-BE49-F238E27FC236}">
                <a16:creationId xmlns:a16="http://schemas.microsoft.com/office/drawing/2014/main" id="{53D0DE81-342B-40EB-944C-86F17D0C0CA3}"/>
              </a:ext>
            </a:extLst>
          </xdr:cNvPr>
          <xdr:cNvCxnSpPr>
            <a:cxnSpLocks/>
            <a:stCxn id="93" idx="2"/>
            <a:endCxn id="91" idx="1"/>
          </xdr:cNvCxnSpPr>
        </xdr:nvCxnSpPr>
        <xdr:spPr>
          <a:xfrm rot="5400000" flipH="1">
            <a:off x="14493095" y="1557626"/>
            <a:ext cx="1235171" cy="1186085"/>
          </a:xfrm>
          <a:prstGeom prst="bentConnector4">
            <a:avLst>
              <a:gd name="adj1" fmla="val -26151"/>
              <a:gd name="adj2" fmla="val 127179"/>
            </a:avLst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Connecteur : en angle 70">
            <a:extLst>
              <a:ext uri="{FF2B5EF4-FFF2-40B4-BE49-F238E27FC236}">
                <a16:creationId xmlns:a16="http://schemas.microsoft.com/office/drawing/2014/main" id="{DD2BC8A9-9F14-4E28-B788-4F81594E3B99}"/>
              </a:ext>
            </a:extLst>
          </xdr:cNvPr>
          <xdr:cNvCxnSpPr>
            <a:cxnSpLocks/>
            <a:stCxn id="89" idx="2"/>
            <a:endCxn id="87" idx="1"/>
          </xdr:cNvCxnSpPr>
        </xdr:nvCxnSpPr>
        <xdr:spPr>
          <a:xfrm rot="5400000" flipH="1">
            <a:off x="15911041" y="3668165"/>
            <a:ext cx="1234490" cy="1181526"/>
          </a:xfrm>
          <a:prstGeom prst="bentConnector4">
            <a:avLst>
              <a:gd name="adj1" fmla="val -26165"/>
              <a:gd name="adj2" fmla="val 127284"/>
            </a:avLst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" name="ZoneTexte 82">
            <a:extLst>
              <a:ext uri="{FF2B5EF4-FFF2-40B4-BE49-F238E27FC236}">
                <a16:creationId xmlns:a16="http://schemas.microsoft.com/office/drawing/2014/main" id="{B4964E30-B5D3-445E-99F6-ABAD57585321}"/>
              </a:ext>
            </a:extLst>
          </xdr:cNvPr>
          <xdr:cNvSpPr txBox="1"/>
        </xdr:nvSpPr>
        <xdr:spPr>
          <a:xfrm>
            <a:off x="19064198" y="7499200"/>
            <a:ext cx="1698170" cy="352418"/>
          </a:xfrm>
          <a:prstGeom prst="rect">
            <a:avLst/>
          </a:prstGeom>
          <a:solidFill>
            <a:srgbClr val="FF9797"/>
          </a:solidFill>
          <a:ln w="19050">
            <a:noFill/>
          </a:ln>
        </xdr:spPr>
        <xdr:txBody>
          <a:bodyPr wrap="square" rtlCol="0" anchor="ctr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bg1"/>
                </a:solidFill>
                <a:latin typeface="+mn-lt"/>
                <a:ea typeface="Cambria" panose="02040503050406030204" pitchFamily="18" charset="0"/>
              </a:rPr>
              <a:t>R résiduel</a:t>
            </a:r>
          </a:p>
        </xdr:txBody>
      </xdr:sp>
      <xdr:cxnSp macro="">
        <xdr:nvCxnSpPr>
          <xdr:cNvPr id="73" name="Connecteur : en angle 72">
            <a:extLst>
              <a:ext uri="{FF2B5EF4-FFF2-40B4-BE49-F238E27FC236}">
                <a16:creationId xmlns:a16="http://schemas.microsoft.com/office/drawing/2014/main" id="{990FC032-94FF-4D65-A589-400EF3D17669}"/>
              </a:ext>
            </a:extLst>
          </xdr:cNvPr>
          <xdr:cNvCxnSpPr>
            <a:cxnSpLocks/>
            <a:stCxn id="84" idx="6"/>
            <a:endCxn id="72" idx="0"/>
          </xdr:cNvCxnSpPr>
        </xdr:nvCxnSpPr>
        <xdr:spPr>
          <a:xfrm>
            <a:off x="19741756" y="5567175"/>
            <a:ext cx="171527" cy="1932024"/>
          </a:xfrm>
          <a:prstGeom prst="bentConnector2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Connecteur : en angle 73">
            <a:extLst>
              <a:ext uri="{FF2B5EF4-FFF2-40B4-BE49-F238E27FC236}">
                <a16:creationId xmlns:a16="http://schemas.microsoft.com/office/drawing/2014/main" id="{DB4E17F6-262F-4FC7-8E09-8BADF22D5DD1}"/>
              </a:ext>
            </a:extLst>
          </xdr:cNvPr>
          <xdr:cNvCxnSpPr>
            <a:cxnSpLocks/>
            <a:stCxn id="85" idx="2"/>
            <a:endCxn id="83" idx="1"/>
          </xdr:cNvCxnSpPr>
        </xdr:nvCxnSpPr>
        <xdr:spPr>
          <a:xfrm rot="5400000" flipH="1">
            <a:off x="17355093" y="5596843"/>
            <a:ext cx="1238580" cy="1179246"/>
          </a:xfrm>
          <a:prstGeom prst="bentConnector4">
            <a:avLst>
              <a:gd name="adj1" fmla="val -26079"/>
              <a:gd name="adj2" fmla="val 127336"/>
            </a:avLst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" name="ZoneTexte 94">
            <a:extLst>
              <a:ext uri="{FF2B5EF4-FFF2-40B4-BE49-F238E27FC236}">
                <a16:creationId xmlns:a16="http://schemas.microsoft.com/office/drawing/2014/main" id="{FAB56466-9314-401B-A9BB-BF76E0E5EB53}"/>
              </a:ext>
            </a:extLst>
          </xdr:cNvPr>
          <xdr:cNvSpPr txBox="1"/>
        </xdr:nvSpPr>
        <xdr:spPr>
          <a:xfrm>
            <a:off x="14838945" y="269114"/>
            <a:ext cx="1707634" cy="352419"/>
          </a:xfrm>
          <a:prstGeom prst="rect">
            <a:avLst/>
          </a:prstGeom>
          <a:solidFill>
            <a:srgbClr val="C00000"/>
          </a:solidFill>
          <a:ln w="19050">
            <a:noFill/>
          </a:ln>
        </xdr:spPr>
        <xdr:txBody>
          <a:bodyPr wrap="square" rtlCol="0" anchor="ctr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bg1"/>
                </a:solidFill>
                <a:latin typeface="+mn-lt"/>
                <a:ea typeface="Cambria" panose="02040503050406030204" pitchFamily="18" charset="0"/>
              </a:rPr>
              <a:t>R initial</a:t>
            </a:r>
          </a:p>
        </xdr:txBody>
      </xdr:sp>
      <xdr:cxnSp macro="">
        <xdr:nvCxnSpPr>
          <xdr:cNvPr id="76" name="Connecteur droit avec flèche 75">
            <a:extLst>
              <a:ext uri="{FF2B5EF4-FFF2-40B4-BE49-F238E27FC236}">
                <a16:creationId xmlns:a16="http://schemas.microsoft.com/office/drawing/2014/main" id="{19AC73D8-BC50-4554-BC6E-ACF9A4B039C1}"/>
              </a:ext>
            </a:extLst>
          </xdr:cNvPr>
          <xdr:cNvCxnSpPr>
            <a:cxnSpLocks/>
            <a:stCxn id="75" idx="2"/>
            <a:endCxn id="91" idx="0"/>
          </xdr:cNvCxnSpPr>
        </xdr:nvCxnSpPr>
        <xdr:spPr>
          <a:xfrm>
            <a:off x="15692763" y="621532"/>
            <a:ext cx="7114" cy="415991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" name="ZoneTexte 98">
            <a:extLst>
              <a:ext uri="{FF2B5EF4-FFF2-40B4-BE49-F238E27FC236}">
                <a16:creationId xmlns:a16="http://schemas.microsoft.com/office/drawing/2014/main" id="{E1FE6466-9193-4994-A016-853D803078C5}"/>
              </a:ext>
            </a:extLst>
          </xdr:cNvPr>
          <xdr:cNvSpPr txBox="1"/>
        </xdr:nvSpPr>
        <xdr:spPr>
          <a:xfrm>
            <a:off x="16855450" y="1235890"/>
            <a:ext cx="834656" cy="3516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mbria" panose="02040503050406030204" pitchFamily="18" charset="0"/>
              </a:rPr>
              <a:t>non</a:t>
            </a:r>
          </a:p>
        </xdr:txBody>
      </xdr:sp>
      <xdr:sp macro="" textlink="">
        <xdr:nvSpPr>
          <xdr:cNvPr id="78" name="ZoneTexte 99">
            <a:extLst>
              <a:ext uri="{FF2B5EF4-FFF2-40B4-BE49-F238E27FC236}">
                <a16:creationId xmlns:a16="http://schemas.microsoft.com/office/drawing/2014/main" id="{30BB1085-9083-4BB3-9934-925424392A44}"/>
              </a:ext>
            </a:extLst>
          </xdr:cNvPr>
          <xdr:cNvSpPr txBox="1"/>
        </xdr:nvSpPr>
        <xdr:spPr>
          <a:xfrm>
            <a:off x="18202985" y="3350420"/>
            <a:ext cx="886739" cy="3516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mbria" panose="02040503050406030204" pitchFamily="18" charset="0"/>
              </a:rPr>
              <a:t>non</a:t>
            </a:r>
          </a:p>
        </xdr:txBody>
      </xdr:sp>
      <xdr:sp macro="" textlink="">
        <xdr:nvSpPr>
          <xdr:cNvPr id="79" name="ZoneTexte 100">
            <a:extLst>
              <a:ext uri="{FF2B5EF4-FFF2-40B4-BE49-F238E27FC236}">
                <a16:creationId xmlns:a16="http://schemas.microsoft.com/office/drawing/2014/main" id="{D7FE3946-860E-456C-B5E4-369ADCA8F284}"/>
              </a:ext>
            </a:extLst>
          </xdr:cNvPr>
          <xdr:cNvSpPr txBox="1"/>
        </xdr:nvSpPr>
        <xdr:spPr>
          <a:xfrm>
            <a:off x="19598650" y="5263570"/>
            <a:ext cx="727407" cy="3497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mbria" panose="02040503050406030204" pitchFamily="18" charset="0"/>
              </a:rPr>
              <a:t>non</a:t>
            </a:r>
          </a:p>
        </xdr:txBody>
      </xdr:sp>
      <xdr:sp macro="" textlink="">
        <xdr:nvSpPr>
          <xdr:cNvPr id="81" name="ZoneTexte 102">
            <a:extLst>
              <a:ext uri="{FF2B5EF4-FFF2-40B4-BE49-F238E27FC236}">
                <a16:creationId xmlns:a16="http://schemas.microsoft.com/office/drawing/2014/main" id="{9E7A5500-ACC3-40B9-91CC-A625604E1031}"/>
              </a:ext>
            </a:extLst>
          </xdr:cNvPr>
          <xdr:cNvSpPr txBox="1"/>
        </xdr:nvSpPr>
        <xdr:spPr>
          <a:xfrm>
            <a:off x="16696331" y="3991086"/>
            <a:ext cx="1401996" cy="3516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mbria" panose="02040503050406030204" pitchFamily="18" charset="0"/>
              </a:rPr>
              <a:t>oui</a:t>
            </a:r>
          </a:p>
        </xdr:txBody>
      </xdr:sp>
      <xdr:sp macro="" textlink="">
        <xdr:nvSpPr>
          <xdr:cNvPr id="82" name="ZoneTexte 103">
            <a:extLst>
              <a:ext uri="{FF2B5EF4-FFF2-40B4-BE49-F238E27FC236}">
                <a16:creationId xmlns:a16="http://schemas.microsoft.com/office/drawing/2014/main" id="{9DDD9C3A-B1BC-43E6-AB2B-71E2099A8E52}"/>
              </a:ext>
            </a:extLst>
          </xdr:cNvPr>
          <xdr:cNvSpPr txBox="1"/>
        </xdr:nvSpPr>
        <xdr:spPr>
          <a:xfrm>
            <a:off x="18140121" y="6017305"/>
            <a:ext cx="1299508" cy="35161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00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mbria" panose="02040503050406030204" pitchFamily="18" charset="0"/>
              </a:rPr>
              <a:t>oui</a:t>
            </a:r>
          </a:p>
        </xdr:txBody>
      </xdr:sp>
    </xdr:grpSp>
    <xdr:clientData/>
  </xdr:twoCellAnchor>
  <xdr:twoCellAnchor>
    <xdr:from>
      <xdr:col>26</xdr:col>
      <xdr:colOff>693670</xdr:colOff>
      <xdr:row>6</xdr:row>
      <xdr:rowOff>19050</xdr:rowOff>
    </xdr:from>
    <xdr:to>
      <xdr:col>28</xdr:col>
      <xdr:colOff>67950</xdr:colOff>
      <xdr:row>6</xdr:row>
      <xdr:rowOff>19050</xdr:rowOff>
    </xdr:to>
    <xdr:sp macro="" textlink="">
      <xdr:nvSpPr>
        <xdr:cNvPr id="96" name="ZoneTexte 102">
          <a:extLst>
            <a:ext uri="{FF2B5EF4-FFF2-40B4-BE49-F238E27FC236}">
              <a16:creationId xmlns:a16="http://schemas.microsoft.com/office/drawing/2014/main" id="{E255B2CB-77DD-47C4-9D7E-4EE4F931D28C}"/>
            </a:ext>
          </a:extLst>
        </xdr:cNvPr>
        <xdr:cNvSpPr txBox="1"/>
      </xdr:nvSpPr>
      <xdr:spPr>
        <a:xfrm>
          <a:off x="14628745" y="1352550"/>
          <a:ext cx="993530" cy="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chemeClr val="tx1">
                  <a:lumMod val="50000"/>
                  <a:lumOff val="50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</a:rPr>
            <a:t>oui</a:t>
          </a:r>
        </a:p>
      </xdr:txBody>
    </xdr:sp>
    <xdr:clientData/>
  </xdr:twoCellAnchor>
  <xdr:oneCellAnchor>
    <xdr:from>
      <xdr:col>27</xdr:col>
      <xdr:colOff>712305</xdr:colOff>
      <xdr:row>24</xdr:row>
      <xdr:rowOff>89038</xdr:rowOff>
    </xdr:from>
    <xdr:ext cx="1267783" cy="609013"/>
    <xdr:sp macro="" textlink="">
      <xdr:nvSpPr>
        <xdr:cNvPr id="102" name="ZoneTexte 101">
          <a:extLst>
            <a:ext uri="{FF2B5EF4-FFF2-40B4-BE49-F238E27FC236}">
              <a16:creationId xmlns:a16="http://schemas.microsoft.com/office/drawing/2014/main" id="{8391CD85-A535-4745-8516-93A9AA74CD60}"/>
            </a:ext>
          </a:extLst>
        </xdr:cNvPr>
        <xdr:cNvSpPr txBox="1"/>
      </xdr:nvSpPr>
      <xdr:spPr>
        <a:xfrm>
          <a:off x="15457005" y="4946788"/>
          <a:ext cx="126778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0">
              <a:solidFill>
                <a:srgbClr val="C00000"/>
              </a:solidFill>
            </a:rPr>
            <a:t>Rg=∑R</a:t>
          </a:r>
        </a:p>
        <a:p>
          <a:r>
            <a:rPr lang="fr-FR" sz="1100" b="0">
              <a:solidFill>
                <a:srgbClr val="C00000"/>
              </a:solidFill>
            </a:rPr>
            <a:t>NRg=log(Rg)</a:t>
          </a:r>
        </a:p>
        <a:p>
          <a:r>
            <a:rPr lang="fr-FR" sz="1100" b="0">
              <a:solidFill>
                <a:srgbClr val="C00000"/>
              </a:solidFill>
            </a:rPr>
            <a:t>R clé si Rg-R &lt; seuil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76201</xdr:colOff>
      <xdr:row>0</xdr:row>
      <xdr:rowOff>38100</xdr:rowOff>
    </xdr:from>
    <xdr:to>
      <xdr:col>14</xdr:col>
      <xdr:colOff>86554</xdr:colOff>
      <xdr:row>15</xdr:row>
      <xdr:rowOff>19049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9D49F78-B4D0-4834-A843-42BADD8C9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560111</xdr:colOff>
      <xdr:row>1</xdr:row>
      <xdr:rowOff>56738</xdr:rowOff>
    </xdr:from>
    <xdr:to>
      <xdr:col>30</xdr:col>
      <xdr:colOff>163167</xdr:colOff>
      <xdr:row>9</xdr:row>
      <xdr:rowOff>89452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832FD7D0-8A30-462F-98CD-732130F2EBEA}"/>
            </a:ext>
          </a:extLst>
        </xdr:cNvPr>
        <xdr:cNvGrpSpPr/>
      </xdr:nvGrpSpPr>
      <xdr:grpSpPr>
        <a:xfrm>
          <a:off x="14495186" y="390113"/>
          <a:ext cx="3413056" cy="1966289"/>
          <a:chOff x="10532786" y="123413"/>
          <a:chExt cx="3413056" cy="1966289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F0D2239E-DBAA-4F75-835F-5170010073CB}"/>
              </a:ext>
            </a:extLst>
          </xdr:cNvPr>
          <xdr:cNvSpPr/>
        </xdr:nvSpPr>
        <xdr:spPr>
          <a:xfrm>
            <a:off x="10532786" y="409575"/>
            <a:ext cx="385557" cy="270567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U/B=1</a:t>
            </a:r>
          </a:p>
        </xdr:txBody>
      </xdr:sp>
      <xdr:sp macro="" textlink="">
        <xdr:nvSpPr>
          <xdr:cNvPr id="5" name="Ellipse 4">
            <a:extLst>
              <a:ext uri="{FF2B5EF4-FFF2-40B4-BE49-F238E27FC236}">
                <a16:creationId xmlns:a16="http://schemas.microsoft.com/office/drawing/2014/main" id="{4B3AC811-A304-475C-80F3-9C564997C640}"/>
              </a:ext>
            </a:extLst>
          </xdr:cNvPr>
          <xdr:cNvSpPr/>
        </xdr:nvSpPr>
        <xdr:spPr>
          <a:xfrm>
            <a:off x="11183177" y="123413"/>
            <a:ext cx="344972" cy="344972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B</a:t>
            </a:r>
          </a:p>
        </xdr:txBody>
      </xdr:sp>
      <xdr:sp macro="" textlink="">
        <xdr:nvSpPr>
          <xdr:cNvPr id="6" name="Losange 5">
            <a:extLst>
              <a:ext uri="{FF2B5EF4-FFF2-40B4-BE49-F238E27FC236}">
                <a16:creationId xmlns:a16="http://schemas.microsoft.com/office/drawing/2014/main" id="{B482406D-26D0-4EB1-800D-38679BD7443C}"/>
              </a:ext>
            </a:extLst>
          </xdr:cNvPr>
          <xdr:cNvSpPr/>
        </xdr:nvSpPr>
        <xdr:spPr>
          <a:xfrm>
            <a:off x="11172825" y="63113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7DC05878-55D3-4CEA-8FC9-374611FB854B}"/>
              </a:ext>
            </a:extLst>
          </xdr:cNvPr>
          <xdr:cNvSpPr/>
        </xdr:nvSpPr>
        <xdr:spPr>
          <a:xfrm>
            <a:off x="10532786" y="1428750"/>
            <a:ext cx="385557" cy="270567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U/B=5</a:t>
            </a:r>
          </a:p>
        </xdr:txBody>
      </xdr:sp>
      <xdr:sp macro="" textlink="">
        <xdr:nvSpPr>
          <xdr:cNvPr id="8" name="Ellipse 7">
            <a:extLst>
              <a:ext uri="{FF2B5EF4-FFF2-40B4-BE49-F238E27FC236}">
                <a16:creationId xmlns:a16="http://schemas.microsoft.com/office/drawing/2014/main" id="{1DC2A4B2-916F-4125-9B0A-A3A0385C894B}"/>
              </a:ext>
            </a:extLst>
          </xdr:cNvPr>
          <xdr:cNvSpPr/>
        </xdr:nvSpPr>
        <xdr:spPr>
          <a:xfrm>
            <a:off x="13583477" y="1209263"/>
            <a:ext cx="344972" cy="344972"/>
          </a:xfrm>
          <a:prstGeom prst="ellipse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00"/>
              <a:t>B</a:t>
            </a:r>
          </a:p>
        </xdr:txBody>
      </xdr:sp>
      <xdr:sp macro="" textlink="">
        <xdr:nvSpPr>
          <xdr:cNvPr id="9" name="Losange 8">
            <a:extLst>
              <a:ext uri="{FF2B5EF4-FFF2-40B4-BE49-F238E27FC236}">
                <a16:creationId xmlns:a16="http://schemas.microsoft.com/office/drawing/2014/main" id="{DB4281E3-2B97-4D30-B88C-ACB4F21C6986}"/>
              </a:ext>
            </a:extLst>
          </xdr:cNvPr>
          <xdr:cNvSpPr/>
        </xdr:nvSpPr>
        <xdr:spPr>
          <a:xfrm>
            <a:off x="11229975" y="171698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sp macro="" textlink="">
        <xdr:nvSpPr>
          <xdr:cNvPr id="10" name="Losange 9">
            <a:extLst>
              <a:ext uri="{FF2B5EF4-FFF2-40B4-BE49-F238E27FC236}">
                <a16:creationId xmlns:a16="http://schemas.microsoft.com/office/drawing/2014/main" id="{C30A96B5-4A87-405C-976E-11CA149382CA}"/>
              </a:ext>
            </a:extLst>
          </xdr:cNvPr>
          <xdr:cNvSpPr/>
        </xdr:nvSpPr>
        <xdr:spPr>
          <a:xfrm>
            <a:off x="11815763" y="171698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sp macro="" textlink="">
        <xdr:nvSpPr>
          <xdr:cNvPr id="11" name="Losange 10">
            <a:extLst>
              <a:ext uri="{FF2B5EF4-FFF2-40B4-BE49-F238E27FC236}">
                <a16:creationId xmlns:a16="http://schemas.microsoft.com/office/drawing/2014/main" id="{2DCE953B-2364-4B94-B206-4AF78D07423E}"/>
              </a:ext>
            </a:extLst>
          </xdr:cNvPr>
          <xdr:cNvSpPr/>
        </xdr:nvSpPr>
        <xdr:spPr>
          <a:xfrm>
            <a:off x="12401550" y="171698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sp macro="" textlink="">
        <xdr:nvSpPr>
          <xdr:cNvPr id="12" name="Losange 11">
            <a:extLst>
              <a:ext uri="{FF2B5EF4-FFF2-40B4-BE49-F238E27FC236}">
                <a16:creationId xmlns:a16="http://schemas.microsoft.com/office/drawing/2014/main" id="{6F990CEB-2242-49D7-A3C5-55DA17B4F686}"/>
              </a:ext>
            </a:extLst>
          </xdr:cNvPr>
          <xdr:cNvSpPr/>
        </xdr:nvSpPr>
        <xdr:spPr>
          <a:xfrm>
            <a:off x="12987337" y="171698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sp macro="" textlink="">
        <xdr:nvSpPr>
          <xdr:cNvPr id="13" name="Losange 12">
            <a:extLst>
              <a:ext uri="{FF2B5EF4-FFF2-40B4-BE49-F238E27FC236}">
                <a16:creationId xmlns:a16="http://schemas.microsoft.com/office/drawing/2014/main" id="{B06D5108-FCC3-495A-925F-1CBDCBD631DB}"/>
              </a:ext>
            </a:extLst>
          </xdr:cNvPr>
          <xdr:cNvSpPr/>
        </xdr:nvSpPr>
        <xdr:spPr>
          <a:xfrm>
            <a:off x="13573125" y="1716985"/>
            <a:ext cx="372717" cy="372717"/>
          </a:xfrm>
          <a:prstGeom prst="diamond">
            <a:avLst/>
          </a:prstGeom>
          <a:solidFill>
            <a:srgbClr val="C0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fr-FR" sz="1050"/>
              <a:t>R</a:t>
            </a:r>
          </a:p>
        </xdr:txBody>
      </xdr:sp>
      <xdr:cxnSp macro="">
        <xdr:nvCxnSpPr>
          <xdr:cNvPr id="14" name="Connecteur droit avec flèche 13">
            <a:extLst>
              <a:ext uri="{FF2B5EF4-FFF2-40B4-BE49-F238E27FC236}">
                <a16:creationId xmlns:a16="http://schemas.microsoft.com/office/drawing/2014/main" id="{C47AE31A-85C3-48CB-9D6E-C3E37F05582F}"/>
              </a:ext>
            </a:extLst>
          </xdr:cNvPr>
          <xdr:cNvCxnSpPr/>
        </xdr:nvCxnSpPr>
        <xdr:spPr>
          <a:xfrm>
            <a:off x="11382375" y="1085850"/>
            <a:ext cx="23717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oneCellAnchor>
    <xdr:from>
      <xdr:col>23</xdr:col>
      <xdr:colOff>0</xdr:colOff>
      <xdr:row>0</xdr:row>
      <xdr:rowOff>0</xdr:rowOff>
    </xdr:from>
    <xdr:ext cx="487185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E5328A38-57FD-4F83-BEAF-05E24BE2E3BF}"/>
            </a:ext>
          </a:extLst>
        </xdr:cNvPr>
        <xdr:cNvSpPr txBox="1"/>
      </xdr:nvSpPr>
      <xdr:spPr>
        <a:xfrm>
          <a:off x="9925050" y="0"/>
          <a:ext cx="4871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ysClr val="windowText" lastClr="000000"/>
              </a:solidFill>
            </a:rPr>
            <a:t>U/B :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378086</xdr:colOff>
      <xdr:row>0</xdr:row>
      <xdr:rowOff>91108</xdr:rowOff>
    </xdr:from>
    <xdr:to>
      <xdr:col>9</xdr:col>
      <xdr:colOff>708214</xdr:colOff>
      <xdr:row>9</xdr:row>
      <xdr:rowOff>16565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BC329CBA-6331-4369-A3E4-910AEE8F616C}"/>
            </a:ext>
          </a:extLst>
        </xdr:cNvPr>
        <xdr:cNvGrpSpPr/>
      </xdr:nvGrpSpPr>
      <xdr:grpSpPr>
        <a:xfrm>
          <a:off x="10226108" y="91108"/>
          <a:ext cx="1092128" cy="1921566"/>
          <a:chOff x="10151564" y="190499"/>
          <a:chExt cx="1092128" cy="1921566"/>
        </a:xfrm>
      </xdr:grpSpPr>
      <xdr:pic>
        <xdr:nvPicPr>
          <xdr:cNvPr id="24" name="table">
            <a:extLst>
              <a:ext uri="{FF2B5EF4-FFF2-40B4-BE49-F238E27FC236}">
                <a16:creationId xmlns:a16="http://schemas.microsoft.com/office/drawing/2014/main" id="{990FE9AE-886A-42DF-BA4F-7FA29F63F0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151564" y="499526"/>
            <a:ext cx="1092128" cy="1612539"/>
          </a:xfrm>
          <a:prstGeom prst="rect">
            <a:avLst/>
          </a:prstGeom>
        </xdr:spPr>
      </xdr:pic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id="{910C5123-84A5-4A08-99C3-A94E477F4DEE}"/>
              </a:ext>
            </a:extLst>
          </xdr:cNvPr>
          <xdr:cNvSpPr txBox="1"/>
        </xdr:nvSpPr>
        <xdr:spPr>
          <a:xfrm>
            <a:off x="10253870" y="190499"/>
            <a:ext cx="919419" cy="2625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fr-FR" sz="1100" b="1"/>
              <a:t>RDM</a:t>
            </a:r>
          </a:p>
        </xdr:txBody>
      </xdr:sp>
    </xdr:grpSp>
    <xdr:clientData/>
  </xdr:twoCellAnchor>
  <xdr:twoCellAnchor>
    <xdr:from>
      <xdr:col>10</xdr:col>
      <xdr:colOff>718770</xdr:colOff>
      <xdr:row>37</xdr:row>
      <xdr:rowOff>32657</xdr:rowOff>
    </xdr:from>
    <xdr:to>
      <xdr:col>18</xdr:col>
      <xdr:colOff>323022</xdr:colOff>
      <xdr:row>58</xdr:row>
      <xdr:rowOff>41413</xdr:rowOff>
    </xdr:to>
    <xdr:graphicFrame macro="">
      <xdr:nvGraphicFramePr>
        <xdr:cNvPr id="10" name="Diagramme 9">
          <a:extLst>
            <a:ext uri="{FF2B5EF4-FFF2-40B4-BE49-F238E27FC236}">
              <a16:creationId xmlns:a16="http://schemas.microsoft.com/office/drawing/2014/main" id="{A84467C6-C5D4-43FA-B007-93ACC0819E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10</xdr:col>
      <xdr:colOff>271909</xdr:colOff>
      <xdr:row>7</xdr:row>
      <xdr:rowOff>89349</xdr:rowOff>
    </xdr:from>
    <xdr:to>
      <xdr:col>16</xdr:col>
      <xdr:colOff>271909</xdr:colOff>
      <xdr:row>18</xdr:row>
      <xdr:rowOff>64696</xdr:rowOff>
    </xdr:to>
    <xdr:graphicFrame macro="">
      <xdr:nvGraphicFramePr>
        <xdr:cNvPr id="11" name="Diagramme 10">
          <a:extLst>
            <a:ext uri="{FF2B5EF4-FFF2-40B4-BE49-F238E27FC236}">
              <a16:creationId xmlns:a16="http://schemas.microsoft.com/office/drawing/2014/main" id="{06CB133B-4593-4587-B695-0EA2B4BC0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7</xdr:col>
      <xdr:colOff>68254</xdr:colOff>
      <xdr:row>48</xdr:row>
      <xdr:rowOff>128356</xdr:rowOff>
    </xdr:from>
    <xdr:to>
      <xdr:col>13</xdr:col>
      <xdr:colOff>68254</xdr:colOff>
      <xdr:row>64</xdr:row>
      <xdr:rowOff>127235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70EF8682-9EC9-4763-9152-EC74B36722D2}"/>
            </a:ext>
          </a:extLst>
        </xdr:cNvPr>
        <xdr:cNvGrpSpPr/>
      </xdr:nvGrpSpPr>
      <xdr:grpSpPr>
        <a:xfrm>
          <a:off x="9154276" y="10026073"/>
          <a:ext cx="4572000" cy="3046879"/>
          <a:chOff x="5815853" y="3372970"/>
          <a:chExt cx="4572000" cy="3046879"/>
        </a:xfrm>
      </xdr:grpSpPr>
      <xdr:graphicFrame macro="">
        <xdr:nvGraphicFramePr>
          <xdr:cNvPr id="12" name="Diagramme 11">
            <a:extLst>
              <a:ext uri="{FF2B5EF4-FFF2-40B4-BE49-F238E27FC236}">
                <a16:creationId xmlns:a16="http://schemas.microsoft.com/office/drawing/2014/main" id="{DAED1F62-9B7F-467B-B65E-2641433B9780}"/>
              </a:ext>
            </a:extLst>
          </xdr:cNvPr>
          <xdr:cNvGraphicFramePr/>
        </xdr:nvGraphicFramePr>
        <xdr:xfrm>
          <a:off x="5815853" y="3676649"/>
          <a:ext cx="4572000" cy="2743200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12" r:lo="rId13" r:qs="rId14" r:cs="rId15"/>
          </a:graphicData>
        </a:graphic>
      </xdr:graphicFrame>
      <xdr:sp macro="" textlink="">
        <xdr:nvSpPr>
          <xdr:cNvPr id="17" name="Flèche : courbe vers le bas 16">
            <a:extLst>
              <a:ext uri="{FF2B5EF4-FFF2-40B4-BE49-F238E27FC236}">
                <a16:creationId xmlns:a16="http://schemas.microsoft.com/office/drawing/2014/main" id="{B969CAE3-D730-4631-B8FC-C6C911A80499}"/>
              </a:ext>
            </a:extLst>
          </xdr:cNvPr>
          <xdr:cNvSpPr/>
        </xdr:nvSpPr>
        <xdr:spPr>
          <a:xfrm rot="775354" flipH="1">
            <a:off x="7297227" y="3668654"/>
            <a:ext cx="982591" cy="370142"/>
          </a:xfrm>
          <a:prstGeom prst="curvedDownArrow">
            <a:avLst/>
          </a:prstGeom>
          <a:solidFill>
            <a:srgbClr val="FF979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8" name="ZoneTexte 17">
            <a:extLst>
              <a:ext uri="{FF2B5EF4-FFF2-40B4-BE49-F238E27FC236}">
                <a16:creationId xmlns:a16="http://schemas.microsoft.com/office/drawing/2014/main" id="{71340154-AF37-49BC-99F5-D3E17415E40E}"/>
              </a:ext>
            </a:extLst>
          </xdr:cNvPr>
          <xdr:cNvSpPr txBox="1"/>
        </xdr:nvSpPr>
        <xdr:spPr>
          <a:xfrm>
            <a:off x="7563970" y="3372970"/>
            <a:ext cx="93730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/>
              <a:t>acceptabilité</a:t>
            </a:r>
          </a:p>
        </xdr:txBody>
      </xdr:sp>
    </xdr:grpSp>
    <xdr:clientData/>
  </xdr:twoCellAnchor>
  <xdr:twoCellAnchor>
    <xdr:from>
      <xdr:col>6</xdr:col>
      <xdr:colOff>344955</xdr:colOff>
      <xdr:row>1</xdr:row>
      <xdr:rowOff>101961</xdr:rowOff>
    </xdr:from>
    <xdr:to>
      <xdr:col>7</xdr:col>
      <xdr:colOff>745831</xdr:colOff>
      <xdr:row>10</xdr:row>
      <xdr:rowOff>41412</xdr:rowOff>
    </xdr:to>
    <xdr:grpSp>
      <xdr:nvGrpSpPr>
        <xdr:cNvPr id="21" name="Groupe 20">
          <a:extLst>
            <a:ext uri="{FF2B5EF4-FFF2-40B4-BE49-F238E27FC236}">
              <a16:creationId xmlns:a16="http://schemas.microsoft.com/office/drawing/2014/main" id="{F1FE7D5A-8D2E-4802-868E-4ED371A03F37}"/>
            </a:ext>
          </a:extLst>
        </xdr:cNvPr>
        <xdr:cNvGrpSpPr/>
      </xdr:nvGrpSpPr>
      <xdr:grpSpPr>
        <a:xfrm>
          <a:off x="8668977" y="433265"/>
          <a:ext cx="1162876" cy="1935560"/>
          <a:chOff x="11428017" y="2050676"/>
          <a:chExt cx="1162876" cy="1950100"/>
        </a:xfrm>
      </xdr:grpSpPr>
      <xdr:pic>
        <xdr:nvPicPr>
          <xdr:cNvPr id="9" name="table">
            <a:extLst>
              <a:ext uri="{FF2B5EF4-FFF2-40B4-BE49-F238E27FC236}">
                <a16:creationId xmlns:a16="http://schemas.microsoft.com/office/drawing/2014/main" id="{F9848EBA-5314-49C0-8002-2F4DA6573B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11428017" y="2370986"/>
            <a:ext cx="1162876" cy="1629790"/>
          </a:xfrm>
          <a:prstGeom prst="rect">
            <a:avLst/>
          </a:prstGeom>
        </xdr:spPr>
      </xdr:pic>
      <xdr:sp macro="" textlink="">
        <xdr:nvSpPr>
          <xdr:cNvPr id="20" name="ZoneTexte 19">
            <a:extLst>
              <a:ext uri="{FF2B5EF4-FFF2-40B4-BE49-F238E27FC236}">
                <a16:creationId xmlns:a16="http://schemas.microsoft.com/office/drawing/2014/main" id="{CA21DCA0-D6A3-4766-B2D3-65B4CE78E27D}"/>
              </a:ext>
            </a:extLst>
          </xdr:cNvPr>
          <xdr:cNvSpPr txBox="1"/>
        </xdr:nvSpPr>
        <xdr:spPr>
          <a:xfrm>
            <a:off x="11508442" y="2050676"/>
            <a:ext cx="919419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fr-FR" sz="1100" b="1"/>
              <a:t>ISO 14971</a:t>
            </a:r>
          </a:p>
        </xdr:txBody>
      </xdr:sp>
    </xdr:grpSp>
    <xdr:clientData/>
  </xdr:twoCellAnchor>
  <xdr:twoCellAnchor>
    <xdr:from>
      <xdr:col>6</xdr:col>
      <xdr:colOff>608172</xdr:colOff>
      <xdr:row>19</xdr:row>
      <xdr:rowOff>93824</xdr:rowOff>
    </xdr:from>
    <xdr:to>
      <xdr:col>18</xdr:col>
      <xdr:colOff>585761</xdr:colOff>
      <xdr:row>33</xdr:row>
      <xdr:rowOff>170024</xdr:rowOff>
    </xdr:to>
    <xdr:graphicFrame macro="">
      <xdr:nvGraphicFramePr>
        <xdr:cNvPr id="22" name="Diagramme 21">
          <a:extLst>
            <a:ext uri="{FF2B5EF4-FFF2-40B4-BE49-F238E27FC236}">
              <a16:creationId xmlns:a16="http://schemas.microsoft.com/office/drawing/2014/main" id="{00E25D10-A485-45B3-A594-D9EDDE14A4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C8EE-512B-429F-8BC4-B476AFE7598D}">
  <sheetPr>
    <tabColor theme="0"/>
  </sheetPr>
  <dimension ref="A1:AF9"/>
  <sheetViews>
    <sheetView zoomScale="115" zoomScaleNormal="115" workbookViewId="0"/>
  </sheetViews>
  <sheetFormatPr baseColWidth="10" defaultRowHeight="15" x14ac:dyDescent="0.25"/>
  <cols>
    <col min="1" max="1" width="11.7109375" style="57" customWidth="1"/>
    <col min="2" max="2" width="29" style="56" customWidth="1"/>
    <col min="3" max="3" width="20.5703125" style="56" customWidth="1"/>
    <col min="4" max="4" width="28.7109375" style="56" customWidth="1"/>
    <col min="5" max="5" width="35.28515625" style="56" customWidth="1"/>
    <col min="6" max="6" width="24.7109375" style="56" customWidth="1"/>
    <col min="7" max="32" width="11.42578125" style="244"/>
    <col min="33" max="16384" width="11.42578125" style="56"/>
  </cols>
  <sheetData>
    <row r="1" spans="1:32" s="40" customFormat="1" ht="26.25" x14ac:dyDescent="0.25">
      <c r="A1" s="39" t="s">
        <v>125</v>
      </c>
      <c r="E1" s="41"/>
      <c r="F1" s="41"/>
      <c r="G1" s="230"/>
      <c r="H1" s="230"/>
      <c r="I1" s="230"/>
      <c r="J1" s="231"/>
      <c r="K1" s="232"/>
      <c r="L1" s="232"/>
      <c r="M1" s="233"/>
      <c r="N1" s="234"/>
      <c r="O1" s="233"/>
      <c r="P1" s="230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s="40" customFormat="1" x14ac:dyDescent="0.25">
      <c r="A2" s="45"/>
      <c r="B2" s="49"/>
      <c r="C2" s="49"/>
      <c r="D2" s="49"/>
      <c r="E2" s="49"/>
      <c r="F2" s="49"/>
      <c r="G2" s="240"/>
      <c r="H2" s="240"/>
      <c r="I2" s="236"/>
      <c r="J2" s="236"/>
      <c r="K2" s="236"/>
      <c r="L2" s="235"/>
      <c r="M2" s="237"/>
      <c r="N2" s="238"/>
      <c r="O2" s="239"/>
      <c r="P2" s="236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</row>
    <row r="3" spans="1:32" s="40" customFormat="1" ht="35.25" customHeight="1" x14ac:dyDescent="0.25">
      <c r="A3" s="50" t="s">
        <v>158</v>
      </c>
      <c r="B3" s="1" t="s">
        <v>131</v>
      </c>
      <c r="D3" s="49"/>
      <c r="E3" s="49"/>
      <c r="F3" s="49"/>
      <c r="G3" s="240"/>
      <c r="H3" s="240"/>
      <c r="I3" s="236"/>
      <c r="J3" s="236"/>
      <c r="K3" s="236"/>
      <c r="L3" s="235"/>
      <c r="M3" s="237"/>
      <c r="N3" s="238"/>
      <c r="O3" s="239"/>
      <c r="P3" s="236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</row>
    <row r="4" spans="1:32" s="40" customFormat="1" ht="15.75" thickBot="1" x14ac:dyDescent="0.3">
      <c r="A4" s="45"/>
      <c r="B4" s="51"/>
      <c r="C4" s="51"/>
      <c r="D4" s="51"/>
      <c r="E4" s="51"/>
      <c r="F4" s="51"/>
      <c r="G4" s="241"/>
      <c r="H4" s="241"/>
      <c r="I4" s="241"/>
      <c r="J4" s="241"/>
      <c r="K4" s="241"/>
      <c r="L4" s="235"/>
      <c r="M4" s="235"/>
      <c r="N4" s="235"/>
      <c r="O4" s="241"/>
      <c r="P4" s="241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</row>
    <row r="5" spans="1:32" s="54" customFormat="1" ht="19.5" customHeight="1" x14ac:dyDescent="0.25">
      <c r="A5" s="226" t="s">
        <v>0</v>
      </c>
      <c r="B5" s="227" t="s">
        <v>11</v>
      </c>
      <c r="C5" s="227" t="s">
        <v>52</v>
      </c>
      <c r="D5" s="227" t="s">
        <v>10</v>
      </c>
      <c r="E5" s="228" t="s">
        <v>12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</row>
    <row r="6" spans="1:32" s="55" customFormat="1" x14ac:dyDescent="0.25">
      <c r="A6" s="5" t="s">
        <v>307</v>
      </c>
      <c r="B6" s="3" t="s">
        <v>290</v>
      </c>
      <c r="C6" s="3" t="s">
        <v>132</v>
      </c>
      <c r="D6" s="3" t="s">
        <v>133</v>
      </c>
      <c r="E6" s="229" t="s">
        <v>308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s="55" customFormat="1" x14ac:dyDescent="0.25">
      <c r="A7" s="5" t="s">
        <v>310</v>
      </c>
      <c r="B7" s="3" t="s">
        <v>290</v>
      </c>
      <c r="C7" s="3" t="s">
        <v>132</v>
      </c>
      <c r="D7" s="3" t="s">
        <v>134</v>
      </c>
      <c r="E7" s="229" t="s">
        <v>308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s="55" customFormat="1" x14ac:dyDescent="0.25">
      <c r="A8" s="5" t="s">
        <v>309</v>
      </c>
      <c r="B8" s="3" t="s">
        <v>290</v>
      </c>
      <c r="C8" s="3" t="s">
        <v>289</v>
      </c>
      <c r="D8" s="3" t="s">
        <v>133</v>
      </c>
      <c r="E8" s="229" t="s">
        <v>291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1:32" s="55" customFormat="1" x14ac:dyDescent="0.25">
      <c r="A9" s="5" t="s">
        <v>13</v>
      </c>
      <c r="B9" s="3" t="s">
        <v>292</v>
      </c>
      <c r="C9" s="3" t="s">
        <v>132</v>
      </c>
      <c r="D9" s="3" t="s">
        <v>134</v>
      </c>
      <c r="E9" s="229" t="s">
        <v>308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</sheetData>
  <autoFilter ref="A5:E9" xr:uid="{9FED0385-5F56-498C-BF45-DE217004CF56}"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229E-CBD2-4C7D-A42A-FF0EA62B0C18}">
  <sheetPr>
    <tabColor theme="9" tint="0.79998168889431442"/>
  </sheetPr>
  <dimension ref="A1:AI8"/>
  <sheetViews>
    <sheetView zoomScale="115" zoomScaleNormal="115" workbookViewId="0"/>
  </sheetViews>
  <sheetFormatPr baseColWidth="10" defaultRowHeight="15" x14ac:dyDescent="0.25"/>
  <cols>
    <col min="1" max="1" width="10.5703125" style="45" customWidth="1"/>
    <col min="2" max="2" width="31.28515625" style="40" customWidth="1"/>
    <col min="3" max="3" width="16.42578125" style="40" customWidth="1"/>
    <col min="4" max="4" width="30.5703125" style="40" customWidth="1"/>
    <col min="5" max="8" width="7.42578125" style="41" customWidth="1"/>
    <col min="9" max="9" width="3.5703125" style="41" customWidth="1"/>
    <col min="10" max="10" width="11.7109375" style="41" customWidth="1"/>
    <col min="11" max="11" width="5" style="60" customWidth="1"/>
    <col min="12" max="12" width="13" style="42" customWidth="1"/>
    <col min="13" max="13" width="6.85546875" style="42" customWidth="1"/>
    <col min="14" max="14" width="3.7109375" style="40" customWidth="1"/>
    <col min="15" max="16" width="7.140625" style="58" customWidth="1"/>
    <col min="17" max="17" width="5.5703125" style="195" customWidth="1"/>
    <col min="18" max="35" width="11.42578125" style="195"/>
    <col min="36" max="16384" width="11.42578125" style="40"/>
  </cols>
  <sheetData>
    <row r="1" spans="1:35" ht="26.25" x14ac:dyDescent="0.25">
      <c r="A1" s="39" t="s">
        <v>37</v>
      </c>
      <c r="K1" s="43"/>
      <c r="L1" s="44"/>
      <c r="M1" s="44"/>
    </row>
    <row r="2" spans="1:35" ht="207" customHeight="1" x14ac:dyDescent="0.25"/>
    <row r="3" spans="1:35" ht="14.25" customHeight="1" x14ac:dyDescent="0.25">
      <c r="E3" s="40"/>
      <c r="J3" s="411" t="s">
        <v>341</v>
      </c>
      <c r="K3" s="276">
        <f>LOG(SUBTOTAL(109,P6:P104))</f>
        <v>4.2649136286614384</v>
      </c>
      <c r="L3" s="412" t="str">
        <f>IF(K3&gt;5,"&gt;",IF(K3&lt;-1,"&lt;""",INDEX(B.Critères!$C$58:$C$64,6-ROUND(K3,0))))</f>
        <v>Très élevé</v>
      </c>
    </row>
    <row r="4" spans="1:35" s="61" customFormat="1" ht="20.25" customHeight="1" thickBot="1" x14ac:dyDescent="0.3">
      <c r="K4" s="64"/>
      <c r="L4" s="62"/>
      <c r="M4" s="62"/>
      <c r="O4" s="63"/>
      <c r="P4" s="63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</row>
    <row r="5" spans="1:35" s="65" customFormat="1" ht="36.75" customHeight="1" thickBot="1" x14ac:dyDescent="0.3">
      <c r="A5" s="52" t="s">
        <v>0</v>
      </c>
      <c r="B5" s="146" t="s">
        <v>34</v>
      </c>
      <c r="C5" s="101" t="s">
        <v>1</v>
      </c>
      <c r="D5" s="101" t="s">
        <v>35</v>
      </c>
      <c r="E5" s="147" t="s">
        <v>2</v>
      </c>
      <c r="F5" s="148" t="s">
        <v>3</v>
      </c>
      <c r="G5" s="148" t="s">
        <v>4</v>
      </c>
      <c r="H5" s="409" t="s">
        <v>5</v>
      </c>
      <c r="I5" s="423" t="s">
        <v>16</v>
      </c>
      <c r="J5" s="424"/>
      <c r="K5" s="425" t="s">
        <v>8</v>
      </c>
      <c r="L5" s="426"/>
      <c r="M5" s="413" t="s">
        <v>9</v>
      </c>
      <c r="N5" s="69" t="s">
        <v>156</v>
      </c>
      <c r="O5" s="410" t="s">
        <v>6</v>
      </c>
      <c r="P5" s="410" t="s">
        <v>7</v>
      </c>
      <c r="Q5" s="197" t="s">
        <v>156</v>
      </c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68" customFormat="1" x14ac:dyDescent="0.25">
      <c r="A6" s="11" t="s">
        <v>258</v>
      </c>
      <c r="B6" s="140" t="s">
        <v>313</v>
      </c>
      <c r="C6" s="3" t="s">
        <v>307</v>
      </c>
      <c r="D6" s="140" t="s">
        <v>313</v>
      </c>
      <c r="E6" s="141">
        <v>0.9</v>
      </c>
      <c r="F6" s="141">
        <v>1</v>
      </c>
      <c r="G6" s="141">
        <v>1</v>
      </c>
      <c r="H6" s="142">
        <f>PRODUCT(E6:G6)</f>
        <v>0.9</v>
      </c>
      <c r="I6" s="6">
        <v>4.0000000000000036</v>
      </c>
      <c r="J6" s="143" t="str">
        <f>IF(I6&lt;-1,"&lt;",INDEX(B.Critères!$C$37:$C$43,6-ROUNDDOWN(I6,0)))</f>
        <v>Nécessaire</v>
      </c>
      <c r="K6" s="144">
        <f>LOG(P6)</f>
        <v>3.9542425094393292</v>
      </c>
      <c r="L6" s="145" t="str">
        <f>IF(K6&lt;-1,"&lt;",INDEX(B.Critères!$C$58:$C$64,6-ROUND(K6,0)))</f>
        <v>Très élevé</v>
      </c>
      <c r="M6" s="130" t="str">
        <f>IF(($K$3-K6)&gt;A.Reglages!$C$12,"non","oui")</f>
        <v>oui</v>
      </c>
      <c r="N6" s="70"/>
      <c r="O6" s="71">
        <f>10^I6</f>
        <v>10000.000000000098</v>
      </c>
      <c r="P6" s="71">
        <f>H6*O6</f>
        <v>9000.0000000000891</v>
      </c>
      <c r="Q6" s="199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</row>
    <row r="7" spans="1:35" s="68" customFormat="1" x14ac:dyDescent="0.25">
      <c r="A7" s="11" t="s">
        <v>260</v>
      </c>
      <c r="B7" s="140" t="s">
        <v>313</v>
      </c>
      <c r="C7" s="3" t="s">
        <v>82</v>
      </c>
      <c r="D7" s="140" t="s">
        <v>313</v>
      </c>
      <c r="E7" s="141">
        <v>0.99990000000000001</v>
      </c>
      <c r="F7" s="141">
        <v>0.95</v>
      </c>
      <c r="G7" s="141">
        <v>0.99</v>
      </c>
      <c r="H7" s="142">
        <f>PRODUCT(E7:G7)</f>
        <v>0.94040595000000005</v>
      </c>
      <c r="I7" s="6">
        <v>4.0000000000000036</v>
      </c>
      <c r="J7" s="143" t="str">
        <f>IF(I7&lt;-1,"&lt;",INDEX(B.Critères!$C$37:$C$43,6-ROUNDDOWN(I7,0)))</f>
        <v>Nécessaire</v>
      </c>
      <c r="K7" s="144">
        <f>LOG(P7)</f>
        <v>3.9733153682665945</v>
      </c>
      <c r="L7" s="145" t="str">
        <f>IF(K7&lt;-1,"&lt;",INDEX(B.Critères!$C$58:$C$64,6-ROUND(K7,0)))</f>
        <v>Très élevé</v>
      </c>
      <c r="M7" s="130" t="str">
        <f>IF(($K$3-K7)&gt;A.Reglages!$C$12,"non","oui")</f>
        <v>oui</v>
      </c>
      <c r="N7" s="70"/>
      <c r="O7" s="71">
        <f>10^I7</f>
        <v>10000.000000000098</v>
      </c>
      <c r="P7" s="71">
        <f>H7*O7</f>
        <v>9404.0595000000922</v>
      </c>
      <c r="Q7" s="199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</row>
    <row r="8" spans="1:35" s="68" customFormat="1" x14ac:dyDescent="0.25">
      <c r="A8" s="5"/>
      <c r="B8" s="2"/>
      <c r="C8" s="3"/>
      <c r="D8" s="2"/>
      <c r="E8" s="4">
        <v>1E-4</v>
      </c>
      <c r="F8" s="4">
        <v>1E-4</v>
      </c>
      <c r="G8" s="4">
        <v>1E-4</v>
      </c>
      <c r="H8" s="66">
        <f>PRODUCT(E8:G8)</f>
        <v>9.9999999999999998E-13</v>
      </c>
      <c r="I8" s="3">
        <v>0</v>
      </c>
      <c r="J8" s="138" t="str">
        <f>IF(I8&lt;-1,"&lt;",INDEX(B.Critères!$C$37:$C$43,6-ROUNDDOWN(I8,0)))</f>
        <v>Minime</v>
      </c>
      <c r="K8" s="67">
        <f>LOG(P8)</f>
        <v>-12</v>
      </c>
      <c r="L8" s="145" t="str">
        <f>IF(K8&lt;-1,"&lt;",INDEX(B.Critères!$C$58:$C$64,6-ROUND(K8,0)))</f>
        <v>&lt;</v>
      </c>
      <c r="M8" s="130" t="str">
        <f>IF(($K$3-K8)&gt;A.Reglages!$C$12,"non","oui")</f>
        <v>non</v>
      </c>
      <c r="N8" s="70"/>
      <c r="O8" s="71">
        <f>10^I8</f>
        <v>1</v>
      </c>
      <c r="P8" s="71">
        <f>H8*O8</f>
        <v>9.9999999999999998E-13</v>
      </c>
      <c r="Q8" s="199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</row>
  </sheetData>
  <autoFilter ref="A5:L8" xr:uid="{5844CE78-AB29-453F-9775-7DDF19CDF406}">
    <filterColumn colId="8" showButton="0"/>
    <filterColumn colId="10" showButton="0"/>
  </autoFilter>
  <mergeCells count="2">
    <mergeCell ref="I5:J5"/>
    <mergeCell ref="K5:L5"/>
  </mergeCells>
  <phoneticPr fontId="4" type="noConversion"/>
  <conditionalFormatting sqref="K6:K8">
    <cfRule type="colorScale" priority="4">
      <colorScale>
        <cfvo type="num" val="-1"/>
        <cfvo type="num" val="5"/>
        <color rgb="FFFCFCFF"/>
        <color rgb="FF63BE7B"/>
      </colorScale>
    </cfRule>
  </conditionalFormatting>
  <conditionalFormatting sqref="M6:M8">
    <cfRule type="cellIs" dxfId="5" priority="3" operator="equal">
      <formula>"oui"</formula>
    </cfRule>
  </conditionalFormatting>
  <conditionalFormatting sqref="K3">
    <cfRule type="colorScale" priority="1">
      <colorScale>
        <cfvo type="num" val="-1"/>
        <cfvo type="num" val="5"/>
        <color rgb="FFFCFCFF"/>
        <color rgb="FF63BE7B"/>
      </colorScale>
    </cfRule>
  </conditionalFormatting>
  <pageMargins left="0.7" right="0.7" top="0.75" bottom="0.75" header="0.3" footer="0.3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930EF5D2-DD0E-43FE-B42F-853DC5FB6E59}">
          <x14:formula1>
            <xm:f>B.Critères!$AG$4:$AG$64</xm:f>
          </x14:formula1>
          <xm:sqref>I6:I8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B197-0C67-411E-A06E-7142E608A53A}">
  <sheetPr>
    <tabColor rgb="FFFFE7E7"/>
  </sheetPr>
  <dimension ref="A1:AL7"/>
  <sheetViews>
    <sheetView zoomScaleNormal="100" workbookViewId="0"/>
  </sheetViews>
  <sheetFormatPr baseColWidth="10" defaultRowHeight="15" x14ac:dyDescent="0.25"/>
  <cols>
    <col min="1" max="1" width="7" style="45" customWidth="1"/>
    <col min="2" max="2" width="24.28515625" style="40" customWidth="1"/>
    <col min="3" max="3" width="12.5703125" style="41" customWidth="1"/>
    <col min="4" max="4" width="24.28515625" style="40" customWidth="1"/>
    <col min="5" max="5" width="26.42578125" style="41" customWidth="1"/>
    <col min="6" max="9" width="4.28515625" style="41" customWidth="1"/>
    <col min="10" max="10" width="16.5703125" style="72" customWidth="1"/>
    <col min="11" max="11" width="4.28515625" style="42" customWidth="1"/>
    <col min="12" max="12" width="16.5703125" style="85" customWidth="1"/>
    <col min="13" max="13" width="5.140625" style="74" customWidth="1"/>
    <col min="14" max="14" width="16.5703125" style="75" customWidth="1"/>
    <col min="15" max="15" width="10.42578125" style="45" customWidth="1"/>
    <col min="16" max="16" width="4.28515625" style="40" customWidth="1"/>
    <col min="17" max="19" width="10.5703125" style="91" customWidth="1"/>
    <col min="20" max="20" width="10.5703125" style="92" customWidth="1"/>
    <col min="21" max="21" width="10.5703125" style="47" customWidth="1"/>
    <col min="22" max="22" width="10.5703125" style="91" customWidth="1"/>
    <col min="23" max="23" width="8.5703125" style="201" customWidth="1"/>
    <col min="24" max="38" width="11.42578125" style="201"/>
    <col min="39" max="16384" width="11.42578125" style="40"/>
  </cols>
  <sheetData>
    <row r="1" spans="1:38" ht="26.25" x14ac:dyDescent="0.25">
      <c r="A1" s="39" t="s">
        <v>154</v>
      </c>
      <c r="L1" s="73"/>
      <c r="U1" s="44"/>
    </row>
    <row r="2" spans="1:38" ht="192.75" customHeigh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P2" s="40" t="s">
        <v>156</v>
      </c>
    </row>
    <row r="3" spans="1:38" ht="41.25" customHeight="1" thickBot="1" x14ac:dyDescent="0.3">
      <c r="B3" s="51"/>
      <c r="C3" s="76"/>
      <c r="D3" s="51"/>
      <c r="E3" s="51"/>
      <c r="F3" s="77"/>
      <c r="G3" s="51"/>
      <c r="H3" s="51"/>
      <c r="I3" s="51"/>
      <c r="J3" s="78"/>
      <c r="K3" s="51"/>
      <c r="L3" s="78"/>
      <c r="Q3" s="433" t="s">
        <v>324</v>
      </c>
      <c r="R3" s="433"/>
      <c r="S3" s="433"/>
      <c r="T3" s="97"/>
      <c r="U3" s="96"/>
    </row>
    <row r="4" spans="1:38" s="80" customFormat="1" ht="27" customHeight="1" thickBot="1" x14ac:dyDescent="0.3">
      <c r="A4" s="156" t="s">
        <v>0</v>
      </c>
      <c r="B4" s="157" t="s">
        <v>53</v>
      </c>
      <c r="C4" s="101" t="s">
        <v>103</v>
      </c>
      <c r="D4" s="53" t="s">
        <v>54</v>
      </c>
      <c r="E4" s="53" t="s">
        <v>55</v>
      </c>
      <c r="F4" s="158" t="s">
        <v>56</v>
      </c>
      <c r="G4" s="159" t="s">
        <v>57</v>
      </c>
      <c r="H4" s="159" t="s">
        <v>58</v>
      </c>
      <c r="I4" s="427" t="s">
        <v>60</v>
      </c>
      <c r="J4" s="428"/>
      <c r="K4" s="429" t="s">
        <v>68</v>
      </c>
      <c r="L4" s="430"/>
      <c r="M4" s="431" t="s">
        <v>71</v>
      </c>
      <c r="N4" s="432"/>
      <c r="O4" s="275" t="s">
        <v>104</v>
      </c>
      <c r="Q4" s="414" t="s">
        <v>2</v>
      </c>
      <c r="R4" s="414" t="s">
        <v>3</v>
      </c>
      <c r="S4" s="414" t="s">
        <v>4</v>
      </c>
      <c r="T4" s="414" t="s">
        <v>5</v>
      </c>
      <c r="U4" s="414" t="s">
        <v>69</v>
      </c>
      <c r="V4" s="414" t="s">
        <v>70</v>
      </c>
      <c r="W4" s="246"/>
      <c r="X4" s="246"/>
      <c r="Y4" s="246"/>
      <c r="Z4" s="246"/>
      <c r="AA4" s="246"/>
      <c r="AB4" s="246"/>
      <c r="AC4" s="202"/>
      <c r="AD4" s="202"/>
      <c r="AE4" s="202"/>
      <c r="AF4" s="202"/>
      <c r="AG4" s="202"/>
      <c r="AH4" s="202"/>
      <c r="AI4" s="202"/>
      <c r="AJ4" s="202"/>
      <c r="AK4" s="202"/>
      <c r="AL4" s="202"/>
    </row>
    <row r="5" spans="1:38" s="55" customFormat="1" x14ac:dyDescent="0.25">
      <c r="A5" s="11" t="s">
        <v>80</v>
      </c>
      <c r="B5" s="149" t="s">
        <v>313</v>
      </c>
      <c r="C5" s="6" t="s">
        <v>307</v>
      </c>
      <c r="D5" s="140" t="s">
        <v>313</v>
      </c>
      <c r="E5" s="140" t="s">
        <v>313</v>
      </c>
      <c r="F5" s="150">
        <v>5</v>
      </c>
      <c r="G5" s="151">
        <v>4</v>
      </c>
      <c r="H5" s="151">
        <v>4</v>
      </c>
      <c r="I5" s="152">
        <f t="shared" ref="I5:I6" si="0">5-(5-F5)-(5-G5)-(5-H5)</f>
        <v>3</v>
      </c>
      <c r="J5" s="143" t="str">
        <f>IF(I5&lt;-1,"&lt;",INDEX(B.Critères!$C$6:$C$13,6-ROUNDDOWN('3.Risques'!I5,0)))</f>
        <v>Fréquent</v>
      </c>
      <c r="K5" s="129">
        <v>3.400000000000003</v>
      </c>
      <c r="L5" s="143" t="str">
        <f>IF(K5&lt;-1,"&lt;",INDEX(B.Critères!$C$16:$C$22,6-ROUNDDOWN(K5,0)))</f>
        <v>Grave</v>
      </c>
      <c r="M5" s="153">
        <f t="shared" ref="M5:M6" si="1">LOG(V5)</f>
        <v>1.4000000000000032</v>
      </c>
      <c r="N5" s="154" t="str">
        <f>IF(M5&lt;-1,"&lt;",INDEX(B.Critères!$C$27:$C$33,6-ROUNDDOWN(M5,0)))</f>
        <v>Faible</v>
      </c>
      <c r="O5" s="155"/>
      <c r="Q5" s="87">
        <f>1/10^(5-F5)</f>
        <v>1</v>
      </c>
      <c r="R5" s="87">
        <f t="shared" ref="R5:R6" si="2">1/10^(5-G5)</f>
        <v>0.1</v>
      </c>
      <c r="S5" s="87">
        <f t="shared" ref="S5:S6" si="3">1/10^(5-H5)</f>
        <v>0.1</v>
      </c>
      <c r="T5" s="88">
        <f t="shared" ref="T5:T6" si="4">1/10^(5-I5)</f>
        <v>0.01</v>
      </c>
      <c r="U5" s="89">
        <f t="shared" ref="U5:U6" si="5">10^K5</f>
        <v>2511.8864315095989</v>
      </c>
      <c r="V5" s="89">
        <f t="shared" ref="V5:V6" si="6">T5*U5</f>
        <v>25.11886431509599</v>
      </c>
      <c r="W5" s="247" t="s">
        <v>156</v>
      </c>
      <c r="X5" s="205"/>
      <c r="Y5" s="205"/>
      <c r="Z5" s="205"/>
      <c r="AA5" s="205"/>
      <c r="AB5" s="205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38" s="55" customFormat="1" x14ac:dyDescent="0.25">
      <c r="A6" s="5" t="s">
        <v>81</v>
      </c>
      <c r="B6" s="149" t="s">
        <v>313</v>
      </c>
      <c r="C6" s="6" t="s">
        <v>82</v>
      </c>
      <c r="D6" s="140" t="s">
        <v>313</v>
      </c>
      <c r="E6" s="140" t="s">
        <v>313</v>
      </c>
      <c r="F6" s="7">
        <v>3</v>
      </c>
      <c r="G6" s="9">
        <v>4</v>
      </c>
      <c r="H6" s="9">
        <v>5</v>
      </c>
      <c r="I6" s="81">
        <f t="shared" si="0"/>
        <v>2</v>
      </c>
      <c r="J6" s="138" t="str">
        <f>IF(I6&lt;-1,"&lt;",INDEX(B.Critères!$C$6:$C$13,6-ROUNDDOWN('3.Risques'!I6,0)))</f>
        <v>Peu fréquent</v>
      </c>
      <c r="K6" s="12">
        <v>5</v>
      </c>
      <c r="L6" s="138" t="str">
        <f>IF(K6&lt;-1,"&lt;",INDEX(B.Critères!$C$16:$C$22,6-ROUNDDOWN(K6,0)))</f>
        <v>Mort</v>
      </c>
      <c r="M6" s="82">
        <f t="shared" si="1"/>
        <v>2</v>
      </c>
      <c r="N6" s="137" t="str">
        <f>IF(M6&lt;-1,"&lt;",INDEX(B.Critères!$C$27:$C$33,6-ROUNDDOWN(M6,0)))</f>
        <v>Moyen</v>
      </c>
      <c r="O6" s="10"/>
      <c r="Q6" s="87">
        <f t="shared" ref="Q6" si="7">1/10^(5-F6)</f>
        <v>0.01</v>
      </c>
      <c r="R6" s="87">
        <f t="shared" si="2"/>
        <v>0.1</v>
      </c>
      <c r="S6" s="87">
        <f t="shared" si="3"/>
        <v>1</v>
      </c>
      <c r="T6" s="88">
        <f t="shared" si="4"/>
        <v>1E-3</v>
      </c>
      <c r="U6" s="89">
        <f t="shared" si="5"/>
        <v>100000</v>
      </c>
      <c r="V6" s="89">
        <f t="shared" si="6"/>
        <v>100</v>
      </c>
      <c r="W6" s="248"/>
      <c r="X6" s="249"/>
      <c r="Y6" s="249"/>
      <c r="Z6" s="249"/>
      <c r="AA6" s="249"/>
      <c r="AB6" s="249"/>
      <c r="AC6" s="203"/>
      <c r="AD6" s="203"/>
      <c r="AE6" s="203"/>
      <c r="AF6" s="203"/>
      <c r="AG6" s="203"/>
      <c r="AH6" s="203"/>
      <c r="AI6" s="203"/>
      <c r="AJ6" s="203"/>
      <c r="AK6" s="203"/>
      <c r="AL6" s="203"/>
    </row>
    <row r="7" spans="1:38" s="55" customFormat="1" x14ac:dyDescent="0.25">
      <c r="A7" s="5"/>
      <c r="B7" s="8"/>
      <c r="C7" s="3"/>
      <c r="D7" s="2"/>
      <c r="E7" s="2"/>
      <c r="F7" s="7">
        <v>-1</v>
      </c>
      <c r="G7" s="9">
        <v>-1</v>
      </c>
      <c r="H7" s="9">
        <v>-1</v>
      </c>
      <c r="I7" s="81">
        <f t="shared" ref="I7" si="8">5-(5-F7)-(5-G7)-(5-H7)</f>
        <v>-13</v>
      </c>
      <c r="J7" s="138" t="str">
        <f>IF(I7&lt;-1,"&lt;",INDEX(B.Critères!$C$6:$C$13,6-ROUNDDOWN('3.Risques'!I7,0)))</f>
        <v>&lt;</v>
      </c>
      <c r="K7" s="12">
        <v>-1</v>
      </c>
      <c r="L7" s="138" t="str">
        <f>IF(K7&lt;-1,"&lt;",INDEX(B.Critères!$C$16:$C$22,6-ROUNDDOWN(K7,0)))</f>
        <v>Seuil</v>
      </c>
      <c r="M7" s="82">
        <f>LOG(V7)</f>
        <v>-19</v>
      </c>
      <c r="N7" s="137" t="str">
        <f>IF(M7&lt;-1,"&lt;",INDEX(B.Critères!$C$27:$C$33,6-ROUNDDOWN(M7,0)))</f>
        <v>&lt;</v>
      </c>
      <c r="O7" s="10"/>
      <c r="Q7" s="87">
        <f t="shared" ref="Q7" si="9">1/10^(5-F7)</f>
        <v>9.9999999999999995E-7</v>
      </c>
      <c r="R7" s="87">
        <f t="shared" ref="R7" si="10">1/10^(5-G7)</f>
        <v>9.9999999999999995E-7</v>
      </c>
      <c r="S7" s="87">
        <f t="shared" ref="S7" si="11">1/10^(5-H7)</f>
        <v>9.9999999999999995E-7</v>
      </c>
      <c r="T7" s="88">
        <f t="shared" ref="T7" si="12">1/10^(5-I7)</f>
        <v>1.0000000000000001E-18</v>
      </c>
      <c r="U7" s="89">
        <f t="shared" ref="U7" si="13">10^K7</f>
        <v>0.1</v>
      </c>
      <c r="V7" s="89">
        <f t="shared" ref="V7" si="14">T7*U7</f>
        <v>1.0000000000000001E-19</v>
      </c>
      <c r="W7" s="248"/>
      <c r="X7" s="249"/>
      <c r="Y7" s="249"/>
      <c r="Z7" s="249"/>
      <c r="AA7" s="249"/>
      <c r="AB7" s="249"/>
      <c r="AC7" s="203"/>
      <c r="AD7" s="203"/>
      <c r="AE7" s="203"/>
      <c r="AF7" s="203"/>
      <c r="AG7" s="203"/>
      <c r="AH7" s="203"/>
      <c r="AI7" s="203"/>
      <c r="AJ7" s="203"/>
      <c r="AK7" s="203"/>
      <c r="AL7" s="203"/>
    </row>
  </sheetData>
  <autoFilter ref="A4:O7" xr:uid="{2057A5FF-49AB-4056-BB43-15DAA37ADC9C}">
    <filterColumn colId="8" showButton="0"/>
    <filterColumn colId="10" showButton="0"/>
    <filterColumn colId="12" showButton="0"/>
  </autoFilter>
  <mergeCells count="4">
    <mergeCell ref="I4:J4"/>
    <mergeCell ref="K4:L4"/>
    <mergeCell ref="M4:N4"/>
    <mergeCell ref="Q3:S3"/>
  </mergeCells>
  <phoneticPr fontId="4" type="noConversion"/>
  <conditionalFormatting sqref="M5:M7">
    <cfRule type="colorScale" priority="3">
      <colorScale>
        <cfvo type="num" val="-1"/>
        <cfvo type="num" val="5"/>
        <color rgb="FFFCFCFF"/>
        <color rgb="FFF8696B"/>
      </colorScale>
    </cfRule>
  </conditionalFormatting>
  <conditionalFormatting sqref="O5:O7">
    <cfRule type="cellIs" dxfId="4" priority="1" operator="equal">
      <formula>"oui"</formula>
    </cfRule>
  </conditionalFormatting>
  <dataValidations count="1">
    <dataValidation type="list" allowBlank="1" showInputMessage="1" showErrorMessage="1" sqref="O5:O7" xr:uid="{B04C6553-6101-4627-952F-7CA1AFDF6867}">
      <formula1>"oui,non,"</formula1>
    </dataValidation>
  </dataValidations>
  <pageMargins left="0.7" right="0.7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377469-8058-498E-B62F-45A9F6093127}">
          <x14:formula1>
            <xm:f>B.Critères!$B$6:$B$12</xm:f>
          </x14:formula1>
          <xm:sqref>F5:H7</xm:sqref>
        </x14:dataValidation>
        <x14:dataValidation type="list" allowBlank="1" showErrorMessage="1" xr:uid="{F0B4AB19-4E6B-4198-9AED-5C99A750C446}">
          <x14:formula1>
            <xm:f>B.Critères!$AG$4:$AG$64</xm:f>
          </x14:formula1>
          <xm:sqref>K5:K7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F0E8-408E-4FCB-A9E6-A90E8931BF3E}">
  <sheetPr>
    <tabColor rgb="FFFFD9D9"/>
  </sheetPr>
  <dimension ref="A1:AW19"/>
  <sheetViews>
    <sheetView tabSelected="1" zoomScaleNormal="100" workbookViewId="0">
      <selection activeCell="J19" sqref="J19"/>
    </sheetView>
  </sheetViews>
  <sheetFormatPr baseColWidth="10" defaultRowHeight="15" x14ac:dyDescent="0.25"/>
  <cols>
    <col min="1" max="1" width="9" style="45" customWidth="1"/>
    <col min="2" max="2" width="13.5703125" style="45" customWidth="1"/>
    <col min="3" max="5" width="11.42578125" style="40" customWidth="1"/>
    <col min="6" max="6" width="9.28515625" style="41" customWidth="1"/>
    <col min="7" max="7" width="5.28515625" style="41" customWidth="1"/>
    <col min="8" max="8" width="10.140625" style="42" customWidth="1"/>
    <col min="9" max="9" width="13.140625" style="42" customWidth="1"/>
    <col min="10" max="10" width="34.7109375" style="40" customWidth="1"/>
    <col min="11" max="11" width="9.140625" style="387" customWidth="1"/>
    <col min="12" max="12" width="10.28515625" style="387" customWidth="1"/>
    <col min="13" max="13" width="9.140625" style="387" customWidth="1"/>
    <col min="14" max="14" width="9.140625" style="40" customWidth="1"/>
    <col min="15" max="15" width="5.140625" style="40" customWidth="1"/>
    <col min="16" max="16" width="7.85546875" style="40" customWidth="1"/>
    <col min="17" max="17" width="14.42578125" style="40" customWidth="1"/>
    <col min="18" max="18" width="7.5703125" style="40" customWidth="1"/>
    <col min="19" max="19" width="3" style="40" customWidth="1"/>
    <col min="20" max="20" width="6.140625" style="102" customWidth="1"/>
    <col min="21" max="21" width="6.140625" style="90" customWidth="1"/>
    <col min="22" max="22" width="9.85546875" style="90" customWidth="1"/>
    <col min="23" max="24" width="6.140625" style="86" customWidth="1"/>
    <col min="25" max="25" width="7" style="40" customWidth="1"/>
    <col min="26" max="26" width="8.140625" style="201" customWidth="1"/>
    <col min="27" max="29" width="12.140625" style="201" customWidth="1"/>
    <col min="30" max="49" width="11.42578125" style="201"/>
    <col min="50" max="16384" width="11.42578125" style="40"/>
  </cols>
  <sheetData>
    <row r="1" spans="1:49" ht="26.25" x14ac:dyDescent="0.25">
      <c r="A1" s="39" t="s">
        <v>97</v>
      </c>
      <c r="B1" s="39"/>
      <c r="I1" s="44"/>
    </row>
    <row r="2" spans="1:49" ht="15.75" x14ac:dyDescent="0.25">
      <c r="A2" s="493" t="s">
        <v>400</v>
      </c>
      <c r="B2" s="99"/>
      <c r="C2" s="99"/>
      <c r="D2" s="99"/>
      <c r="E2" s="99"/>
      <c r="F2" s="99"/>
      <c r="G2" s="99"/>
      <c r="H2" s="133" t="s">
        <v>283</v>
      </c>
      <c r="I2" s="48">
        <f>LOG(SUBTOTAL(109,V9:V1000))</f>
        <v>2.0973227937086962</v>
      </c>
      <c r="J2" s="277" t="str">
        <f>INDEX(B.Critères!$C$47:$C$53,6-ROUNDDOWN(I2,0))</f>
        <v>Moyen</v>
      </c>
      <c r="K2" s="388"/>
      <c r="L2" s="388"/>
      <c r="M2" s="388"/>
      <c r="P2" s="99"/>
      <c r="T2" s="40"/>
      <c r="U2" s="40"/>
      <c r="V2" s="40"/>
      <c r="W2" s="40"/>
      <c r="X2" s="40"/>
    </row>
    <row r="3" spans="1:49" s="93" customFormat="1" ht="15.75" x14ac:dyDescent="0.25">
      <c r="F3" s="139"/>
      <c r="H3" s="133" t="s">
        <v>284</v>
      </c>
      <c r="I3" s="48">
        <f>LOG(SUBTOTAL(109,Y9:Y1000))</f>
        <v>-0.30016227413275426</v>
      </c>
      <c r="J3" s="277" t="str">
        <f>INDEX(B.Critères!$C$47:$C$53,6-ROUNDDOWN(I3,0))</f>
        <v>Très faible</v>
      </c>
      <c r="K3" s="389"/>
      <c r="L3" s="389"/>
      <c r="M3" s="389"/>
      <c r="T3" s="135"/>
      <c r="U3" s="135"/>
      <c r="V3" s="135"/>
      <c r="W3" s="135"/>
      <c r="X3" s="135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</row>
    <row r="4" spans="1:49" ht="15.75" x14ac:dyDescent="0.25">
      <c r="E4" s="51"/>
      <c r="F4" s="51"/>
      <c r="H4" s="133" t="s">
        <v>285</v>
      </c>
      <c r="I4" s="48">
        <f>I2-I3</f>
        <v>2.3974850678414503</v>
      </c>
      <c r="J4" s="51" t="str">
        <f>"(1 : "&amp;ROUND(10^(I2-I3),0)&amp;")"</f>
        <v>(1 : 250)</v>
      </c>
      <c r="T4" s="103"/>
      <c r="U4" s="103"/>
      <c r="V4" s="103"/>
      <c r="W4" s="103"/>
      <c r="X4" s="103"/>
    </row>
    <row r="5" spans="1:49" x14ac:dyDescent="0.25">
      <c r="E5" s="51"/>
      <c r="F5" s="51"/>
      <c r="H5" s="40"/>
      <c r="I5" s="40"/>
      <c r="T5" s="103"/>
      <c r="U5" s="103"/>
      <c r="V5" s="103"/>
      <c r="W5" s="103"/>
      <c r="X5" s="103"/>
    </row>
    <row r="6" spans="1:49" ht="16.5" thickBot="1" x14ac:dyDescent="0.3">
      <c r="B6" s="133"/>
      <c r="C6" s="48"/>
      <c r="D6" s="51"/>
      <c r="E6" s="51"/>
      <c r="F6" s="51"/>
      <c r="H6" s="93"/>
      <c r="I6" s="133"/>
      <c r="J6" s="136"/>
      <c r="T6" s="103"/>
      <c r="U6" s="103"/>
      <c r="V6" s="103"/>
      <c r="W6" s="103"/>
      <c r="X6" s="103"/>
    </row>
    <row r="7" spans="1:49" ht="15.75" customHeight="1" thickBot="1" x14ac:dyDescent="0.3">
      <c r="B7" s="133"/>
      <c r="C7" s="441" t="s">
        <v>106</v>
      </c>
      <c r="D7" s="442"/>
      <c r="E7" s="442"/>
      <c r="F7" s="442"/>
      <c r="G7" s="442"/>
      <c r="H7" s="443"/>
      <c r="I7" s="434" t="s">
        <v>102</v>
      </c>
      <c r="J7" s="435"/>
      <c r="K7" s="436" t="s">
        <v>107</v>
      </c>
      <c r="L7" s="437"/>
      <c r="M7" s="437"/>
      <c r="N7" s="437"/>
      <c r="O7" s="437"/>
      <c r="P7" s="437"/>
      <c r="Q7" s="437"/>
      <c r="R7" s="438"/>
      <c r="T7" s="103"/>
      <c r="U7" s="103"/>
      <c r="V7" s="103"/>
      <c r="W7" s="103"/>
      <c r="X7" s="103"/>
    </row>
    <row r="8" spans="1:49" s="65" customFormat="1" ht="28.5" customHeight="1" thickBot="1" x14ac:dyDescent="0.3">
      <c r="A8" s="98" t="s">
        <v>0</v>
      </c>
      <c r="B8" s="172" t="s">
        <v>103</v>
      </c>
      <c r="C8" s="173" t="s">
        <v>2</v>
      </c>
      <c r="D8" s="126" t="s">
        <v>3</v>
      </c>
      <c r="E8" s="126" t="s">
        <v>4</v>
      </c>
      <c r="F8" s="415" t="s">
        <v>5</v>
      </c>
      <c r="G8" s="127" t="s">
        <v>68</v>
      </c>
      <c r="H8" s="165" t="s">
        <v>71</v>
      </c>
      <c r="I8" s="125" t="s">
        <v>92</v>
      </c>
      <c r="J8" s="128" t="s">
        <v>93</v>
      </c>
      <c r="K8" s="390" t="s">
        <v>2</v>
      </c>
      <c r="L8" s="390" t="s">
        <v>3</v>
      </c>
      <c r="M8" s="390" t="s">
        <v>4</v>
      </c>
      <c r="N8" s="131" t="s">
        <v>5</v>
      </c>
      <c r="O8" s="132" t="s">
        <v>68</v>
      </c>
      <c r="P8" s="439" t="s">
        <v>71</v>
      </c>
      <c r="Q8" s="440"/>
      <c r="R8" s="275" t="s">
        <v>9</v>
      </c>
      <c r="T8" s="416" t="s">
        <v>254</v>
      </c>
      <c r="U8" s="416" t="s">
        <v>255</v>
      </c>
      <c r="V8" s="416" t="s">
        <v>398</v>
      </c>
      <c r="W8" s="416" t="s">
        <v>256</v>
      </c>
      <c r="X8" s="416" t="s">
        <v>257</v>
      </c>
      <c r="Y8" s="492" t="s">
        <v>399</v>
      </c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</row>
    <row r="9" spans="1:49" s="182" customFormat="1" ht="12.75" x14ac:dyDescent="0.2">
      <c r="A9" s="11" t="s">
        <v>80</v>
      </c>
      <c r="B9" s="6" t="s">
        <v>307</v>
      </c>
      <c r="C9" s="383">
        <v>1</v>
      </c>
      <c r="D9" s="384">
        <v>0.1</v>
      </c>
      <c r="E9" s="384">
        <v>0.1</v>
      </c>
      <c r="F9" s="175">
        <f>PRODUCT(C9:E9)</f>
        <v>1.0000000000000002E-2</v>
      </c>
      <c r="G9" s="129">
        <v>3.400000000000003</v>
      </c>
      <c r="H9" s="176">
        <f>LOG(U9)</f>
        <v>1.4000000000000032</v>
      </c>
      <c r="I9" s="177" t="s">
        <v>95</v>
      </c>
      <c r="J9" s="178" t="s">
        <v>313</v>
      </c>
      <c r="K9" s="391">
        <v>1E-4</v>
      </c>
      <c r="L9" s="384">
        <v>0.1</v>
      </c>
      <c r="M9" s="384">
        <v>0.1</v>
      </c>
      <c r="N9" s="179">
        <f t="shared" ref="N9:N11" si="0">PRODUCT(K9:M9)</f>
        <v>1.0000000000000002E-6</v>
      </c>
      <c r="O9" s="129">
        <v>3.0000000000000027</v>
      </c>
      <c r="P9" s="180">
        <f>LOG(X9)</f>
        <v>-2.9999999999999969</v>
      </c>
      <c r="Q9" s="181" t="str">
        <f>IF(P9&lt;-1,"&lt;",INDEX(B.Critères!$C$27:$C$33,6-ROUNDDOWN(P9,0)))</f>
        <v>&lt;</v>
      </c>
      <c r="R9" s="130" t="str">
        <f>IF(($I$3-P9)&gt;A.Reglages!$C$12,"non","oui")</f>
        <v>non</v>
      </c>
      <c r="T9" s="171">
        <f>10^G9</f>
        <v>2511.8864315095989</v>
      </c>
      <c r="U9" s="171">
        <f>F9*T9</f>
        <v>25.118864315095994</v>
      </c>
      <c r="V9" s="171">
        <f>IF(IFERROR(FIND("'",A9),-1)&gt;0,"",U9)</f>
        <v>25.118864315095994</v>
      </c>
      <c r="W9" s="171">
        <f>10^O9</f>
        <v>1000.0000000000068</v>
      </c>
      <c r="X9" s="171">
        <f>N9*W9</f>
        <v>1.000000000000007E-3</v>
      </c>
      <c r="Y9" s="182">
        <f>IF(A10=A9&amp;"'","", X9)</f>
        <v>1.000000000000007E-3</v>
      </c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</row>
    <row r="10" spans="1:49" s="182" customFormat="1" ht="12.75" x14ac:dyDescent="0.2">
      <c r="A10" s="5" t="s">
        <v>81</v>
      </c>
      <c r="B10" s="3" t="s">
        <v>315</v>
      </c>
      <c r="C10" s="385">
        <v>0.01</v>
      </c>
      <c r="D10" s="386">
        <v>0.1</v>
      </c>
      <c r="E10" s="386">
        <v>1</v>
      </c>
      <c r="F10" s="175">
        <f t="shared" ref="F10:F11" si="1">PRODUCT(C10:E10)</f>
        <v>1E-3</v>
      </c>
      <c r="G10" s="12">
        <v>5</v>
      </c>
      <c r="H10" s="174">
        <f t="shared" ref="H10" si="2">LOG(U10)</f>
        <v>2</v>
      </c>
      <c r="I10" s="166" t="s">
        <v>94</v>
      </c>
      <c r="J10" s="167" t="s">
        <v>313</v>
      </c>
      <c r="K10" s="385">
        <v>0.01</v>
      </c>
      <c r="L10" s="386">
        <v>0.1</v>
      </c>
      <c r="M10" s="392">
        <v>0.1</v>
      </c>
      <c r="N10" s="168">
        <f t="shared" si="0"/>
        <v>1E-4</v>
      </c>
      <c r="O10" s="12">
        <v>5</v>
      </c>
      <c r="P10" s="169">
        <f t="shared" ref="P10:P11" si="3">LOG(X10)</f>
        <v>1</v>
      </c>
      <c r="Q10" s="170" t="str">
        <f>IF(P10&lt;-1,"&lt;",INDEX(B.Critères!$C$27:$C$33,6-ROUNDDOWN(P10,0)))</f>
        <v>Faible</v>
      </c>
      <c r="R10" s="83" t="str">
        <f>IF(($I$3-P10)&gt;A.Reglages!$C$12,"non","oui")</f>
        <v>oui</v>
      </c>
      <c r="T10" s="171">
        <f t="shared" ref="T10:T11" si="4">10^G10</f>
        <v>100000</v>
      </c>
      <c r="U10" s="171">
        <f t="shared" ref="U10" si="5">F10*T10</f>
        <v>100</v>
      </c>
      <c r="V10" s="171">
        <f t="shared" ref="V10:V12" si="6">IF(IFERROR(FIND("'",A10),-1)&gt;0,"",U10)</f>
        <v>100</v>
      </c>
      <c r="W10" s="171">
        <f t="shared" ref="W10:W11" si="7">10^O10</f>
        <v>100000</v>
      </c>
      <c r="X10" s="171">
        <f t="shared" ref="X10:X12" si="8">N10*W10</f>
        <v>10</v>
      </c>
      <c r="Y10" s="182" t="str">
        <f>IF(A11=A10&amp;"'","", X10)</f>
        <v/>
      </c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</row>
    <row r="11" spans="1:49" s="182" customFormat="1" ht="12.75" x14ac:dyDescent="0.2">
      <c r="A11" s="5" t="s">
        <v>314</v>
      </c>
      <c r="B11" s="3"/>
      <c r="C11" s="385">
        <v>0.01</v>
      </c>
      <c r="D11" s="386">
        <v>0.1</v>
      </c>
      <c r="E11" s="386">
        <v>0.1</v>
      </c>
      <c r="F11" s="175">
        <f t="shared" si="1"/>
        <v>1E-4</v>
      </c>
      <c r="G11" s="12">
        <v>5</v>
      </c>
      <c r="H11" s="174">
        <f>LOG(U11)</f>
        <v>1</v>
      </c>
      <c r="I11" s="166" t="s">
        <v>96</v>
      </c>
      <c r="J11" s="167" t="s">
        <v>313</v>
      </c>
      <c r="K11" s="385">
        <v>0.01</v>
      </c>
      <c r="L11" s="392">
        <v>5.0000000000000001E-3</v>
      </c>
      <c r="M11" s="386">
        <v>0.1</v>
      </c>
      <c r="N11" s="168">
        <f t="shared" si="0"/>
        <v>5.0000000000000004E-6</v>
      </c>
      <c r="O11" s="12">
        <v>5</v>
      </c>
      <c r="P11" s="169">
        <f t="shared" si="3"/>
        <v>-0.3010299956639812</v>
      </c>
      <c r="Q11" s="306" t="str">
        <f>IF(P11&lt;-1,"&lt;",INDEX(B.Critères!$C$27:$C$33,6-ROUNDDOWN(P11,0)))</f>
        <v>Très faible</v>
      </c>
      <c r="R11" s="83" t="str">
        <f>IF(($I$3-P11)&gt;A.Reglages!$C$12,"non","oui")</f>
        <v>oui</v>
      </c>
      <c r="T11" s="171">
        <f t="shared" si="4"/>
        <v>100000</v>
      </c>
      <c r="U11" s="171">
        <f>F11*T11</f>
        <v>10</v>
      </c>
      <c r="V11" s="171" t="str">
        <f t="shared" si="6"/>
        <v/>
      </c>
      <c r="W11" s="171">
        <f t="shared" si="7"/>
        <v>100000</v>
      </c>
      <c r="X11" s="171">
        <f t="shared" si="8"/>
        <v>0.5</v>
      </c>
      <c r="Y11" s="182">
        <f>IF(A12=A11&amp;"'","", X11)</f>
        <v>0.5</v>
      </c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</row>
    <row r="12" spans="1:49" x14ac:dyDescent="0.25">
      <c r="A12" s="5"/>
      <c r="B12" s="3"/>
      <c r="C12" s="385">
        <v>9.9999999999999995E-7</v>
      </c>
      <c r="D12" s="386">
        <v>9.9999999999999995E-7</v>
      </c>
      <c r="E12" s="386">
        <v>9.9999999999999995E-7</v>
      </c>
      <c r="F12" s="175">
        <f t="shared" ref="F12" si="9">PRODUCT(C12:E12)</f>
        <v>9.9999999999999988E-19</v>
      </c>
      <c r="G12" s="12">
        <v>0</v>
      </c>
      <c r="H12" s="174">
        <f t="shared" ref="H12" si="10">LOG(U12)</f>
        <v>-18</v>
      </c>
      <c r="I12" s="166"/>
      <c r="J12" s="167"/>
      <c r="K12" s="385">
        <v>9.9999999999999995E-7</v>
      </c>
      <c r="L12" s="386">
        <v>9.9999999999999995E-7</v>
      </c>
      <c r="M12" s="386">
        <v>9.9999999999999995E-7</v>
      </c>
      <c r="N12" s="168">
        <f t="shared" ref="N12" si="11">PRODUCT(K12:M12)</f>
        <v>9.9999999999999988E-19</v>
      </c>
      <c r="O12" s="12">
        <v>0</v>
      </c>
      <c r="P12" s="169">
        <f t="shared" ref="P12" si="12">LOG(X12)</f>
        <v>-18</v>
      </c>
      <c r="Q12" s="306" t="str">
        <f>IF(P12&lt;-1,"&lt;",INDEX(B.Critères!$C$27:$C$33,6-ROUNDDOWN(P12,0)))</f>
        <v>&lt;</v>
      </c>
      <c r="R12" s="83" t="str">
        <f>IF(($I$3-P12)&gt;A.Reglages!$C$12,"non","oui")</f>
        <v>non</v>
      </c>
      <c r="S12" s="182"/>
      <c r="T12" s="171">
        <f t="shared" ref="T12" si="13">10^G12</f>
        <v>1</v>
      </c>
      <c r="U12" s="171">
        <f t="shared" ref="U12" si="14">F12*T12</f>
        <v>9.9999999999999988E-19</v>
      </c>
      <c r="V12" s="171">
        <f t="shared" si="6"/>
        <v>9.9999999999999988E-19</v>
      </c>
      <c r="W12" s="171">
        <f t="shared" ref="W12" si="15">10^O12</f>
        <v>1</v>
      </c>
      <c r="X12" s="171">
        <f t="shared" si="8"/>
        <v>9.9999999999999988E-19</v>
      </c>
      <c r="Y12" s="182">
        <f>IF(A13=A12&amp;"'","", X12)</f>
        <v>9.9999999999999988E-19</v>
      </c>
      <c r="Z12" s="206"/>
    </row>
    <row r="13" spans="1:49" x14ac:dyDescent="0.25">
      <c r="Y13" s="182"/>
    </row>
    <row r="14" spans="1:49" x14ac:dyDescent="0.25">
      <c r="Y14" s="182"/>
    </row>
    <row r="15" spans="1:49" x14ac:dyDescent="0.25">
      <c r="Y15" s="182"/>
    </row>
    <row r="16" spans="1:49" x14ac:dyDescent="0.25">
      <c r="Y16" s="182"/>
    </row>
    <row r="17" spans="25:25" x14ac:dyDescent="0.25">
      <c r="Y17" s="182"/>
    </row>
    <row r="18" spans="25:25" x14ac:dyDescent="0.25">
      <c r="Y18" s="182"/>
    </row>
    <row r="19" spans="25:25" x14ac:dyDescent="0.25">
      <c r="Y19" s="182"/>
    </row>
  </sheetData>
  <autoFilter ref="A8:R11" xr:uid="{E7431881-7387-4FA2-81E4-2DEDEFB9B0BE}">
    <sortState xmlns:xlrd2="http://schemas.microsoft.com/office/spreadsheetml/2017/richdata2" ref="A9:R11">
      <sortCondition descending="1" ref="P8:P11"/>
    </sortState>
  </autoFilter>
  <mergeCells count="4">
    <mergeCell ref="I7:J7"/>
    <mergeCell ref="K7:R7"/>
    <mergeCell ref="P8:Q8"/>
    <mergeCell ref="C7:H7"/>
  </mergeCells>
  <phoneticPr fontId="4" type="noConversion"/>
  <conditionalFormatting sqref="P9:P12">
    <cfRule type="colorScale" priority="7">
      <colorScale>
        <cfvo type="num" val="-1"/>
        <cfvo type="num" val="5"/>
        <color rgb="FFFCFCFF"/>
        <color rgb="FFF8696B"/>
      </colorScale>
    </cfRule>
  </conditionalFormatting>
  <conditionalFormatting sqref="C6 I3">
    <cfRule type="colorScale" priority="6">
      <colorScale>
        <cfvo type="num" val="-1"/>
        <cfvo type="num" val="5"/>
        <color rgb="FFFCFCFF"/>
        <color rgb="FFF8696B"/>
      </colorScale>
    </cfRule>
  </conditionalFormatting>
  <conditionalFormatting sqref="R9">
    <cfRule type="cellIs" dxfId="3" priority="5" operator="equal">
      <formula>"oui"</formula>
    </cfRule>
  </conditionalFormatting>
  <conditionalFormatting sqref="R10:R12">
    <cfRule type="cellIs" dxfId="2" priority="3" operator="equal">
      <formula>"oui"</formula>
    </cfRule>
  </conditionalFormatting>
  <conditionalFormatting sqref="I2">
    <cfRule type="colorScale" priority="1">
      <colorScale>
        <cfvo type="num" val="-1"/>
        <cfvo type="num" val="5"/>
        <color rgb="FFFCFCFF"/>
        <color rgb="FFF8696B"/>
      </colorScale>
    </cfRule>
  </conditionalFormatting>
  <dataValidations count="1">
    <dataValidation type="list" allowBlank="1" showInputMessage="1" showErrorMessage="1" sqref="I9:I12" xr:uid="{4E08D444-CEA0-467A-AE95-6C8B6B35CAF2}">
      <formula1>"Conception,Protection,Information"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884D01DA-DDE0-4CB5-BE4A-1DE1AB980077}">
          <x14:formula1>
            <xm:f>B.Critères!$AG$4:$AG$64</xm:f>
          </x14:formula1>
          <xm:sqref>O9:O12 G9:G12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5E0B-FB0F-4B32-B48D-EB8A5A2A6196}">
  <sheetPr>
    <tabColor theme="8" tint="0.59999389629810485"/>
  </sheetPr>
  <dimension ref="A1:AJ21"/>
  <sheetViews>
    <sheetView zoomScaleNormal="100" workbookViewId="0">
      <selection activeCell="H25" sqref="H25"/>
    </sheetView>
  </sheetViews>
  <sheetFormatPr baseColWidth="10" defaultRowHeight="15" x14ac:dyDescent="0.25"/>
  <cols>
    <col min="1" max="3" width="10.85546875" style="84" customWidth="1"/>
    <col min="4" max="4" width="5" style="84" customWidth="1"/>
    <col min="5" max="6" width="7.85546875" style="84" customWidth="1"/>
    <col min="7" max="7" width="8.28515625" style="84" customWidth="1"/>
    <col min="8" max="8" width="10.85546875" style="84" customWidth="1"/>
    <col min="9" max="11" width="7.85546875" style="84" customWidth="1"/>
    <col min="12" max="12" width="13.28515625" style="84" customWidth="1"/>
    <col min="13" max="13" width="7.85546875" style="84" customWidth="1"/>
    <col min="14" max="14" width="9" style="20" customWidth="1"/>
    <col min="15" max="15" width="7.5703125" style="58" customWidth="1"/>
    <col min="16" max="16" width="9.28515625" style="58" customWidth="1"/>
    <col min="17" max="18" width="8.7109375" style="17" customWidth="1"/>
    <col min="19" max="19" width="7.5703125" style="20" customWidth="1"/>
    <col min="20" max="20" width="7.5703125" style="17" customWidth="1"/>
    <col min="21" max="21" width="9.140625" style="17" customWidth="1"/>
    <col min="22" max="22" width="7.5703125" style="17" customWidth="1"/>
    <col min="23" max="23" width="9.140625" style="84" customWidth="1"/>
    <col min="24" max="24" width="7.5703125" style="188" customWidth="1"/>
    <col min="25" max="25" width="11.42578125" style="188"/>
    <col min="26" max="31" width="9.140625" style="278" customWidth="1"/>
    <col min="32" max="36" width="11.42578125" style="188"/>
    <col min="37" max="16384" width="11.42578125" style="84"/>
  </cols>
  <sheetData>
    <row r="1" spans="1:36" ht="26.25" x14ac:dyDescent="0.25">
      <c r="A1" s="39" t="s">
        <v>288</v>
      </c>
      <c r="F1" s="20"/>
      <c r="G1" s="20"/>
      <c r="H1" s="20"/>
      <c r="I1" s="106"/>
      <c r="J1" s="106"/>
      <c r="P1" s="106"/>
      <c r="Q1" s="58"/>
      <c r="R1" s="58"/>
      <c r="T1" s="94"/>
      <c r="U1" s="94"/>
      <c r="V1" s="94"/>
    </row>
    <row r="2" spans="1:36" ht="39.75" customHeight="1" x14ac:dyDescent="0.25">
      <c r="A2" s="107"/>
      <c r="B2" s="446"/>
      <c r="C2" s="446"/>
      <c r="D2" s="446"/>
      <c r="E2" s="446"/>
      <c r="F2" s="446"/>
      <c r="G2" s="446"/>
      <c r="H2" s="446"/>
      <c r="I2" s="46"/>
      <c r="J2" s="59"/>
      <c r="N2" s="20" t="s">
        <v>156</v>
      </c>
      <c r="O2" s="84"/>
      <c r="P2" s="84"/>
      <c r="Q2" s="84"/>
      <c r="R2" s="84"/>
      <c r="S2" s="46"/>
      <c r="T2" s="84"/>
      <c r="U2" s="84"/>
      <c r="V2" s="84"/>
      <c r="W2" s="84" t="s">
        <v>263</v>
      </c>
    </row>
    <row r="3" spans="1:36" x14ac:dyDescent="0.25">
      <c r="A3" s="107"/>
      <c r="B3" s="79"/>
      <c r="C3" s="79"/>
      <c r="D3" s="79"/>
      <c r="E3" s="79"/>
      <c r="F3" s="79"/>
      <c r="G3" s="79"/>
      <c r="H3" s="79"/>
      <c r="I3" s="79"/>
      <c r="J3" s="79"/>
      <c r="N3" s="20" t="s">
        <v>156</v>
      </c>
      <c r="P3" s="396" t="s">
        <v>316</v>
      </c>
      <c r="Q3" s="397"/>
      <c r="R3" s="397"/>
      <c r="S3" s="398"/>
      <c r="T3" s="398"/>
      <c r="U3" s="399"/>
      <c r="V3" s="84" t="s">
        <v>263</v>
      </c>
    </row>
    <row r="4" spans="1:36" ht="21" x14ac:dyDescent="0.35">
      <c r="A4" s="109" t="s">
        <v>85</v>
      </c>
      <c r="G4" s="289" t="s">
        <v>287</v>
      </c>
      <c r="H4" s="20"/>
      <c r="N4" s="20" t="s">
        <v>156</v>
      </c>
      <c r="P4" s="400" t="s">
        <v>51</v>
      </c>
      <c r="Q4" s="108">
        <f>1/10^(5-A7)</f>
        <v>0.28479472607476575</v>
      </c>
      <c r="R4" s="120">
        <v>100000</v>
      </c>
      <c r="S4" s="121"/>
      <c r="T4" s="121">
        <f>5-LOG(1/Q4)</f>
        <v>4.4545319426269163</v>
      </c>
      <c r="U4" s="401">
        <f>LOG(R4)</f>
        <v>5</v>
      </c>
      <c r="V4" s="84" t="s">
        <v>263</v>
      </c>
    </row>
    <row r="5" spans="1:36" ht="15.75" thickBot="1" x14ac:dyDescent="0.3">
      <c r="H5" s="20"/>
      <c r="N5" s="20" t="s">
        <v>156</v>
      </c>
      <c r="P5" s="400"/>
      <c r="Q5" s="108">
        <v>1</v>
      </c>
      <c r="R5" s="122">
        <f>10^A7</f>
        <v>28479.472607476597</v>
      </c>
      <c r="S5" s="123"/>
      <c r="T5" s="121">
        <f>5-LOG(1/Q5)</f>
        <v>5</v>
      </c>
      <c r="U5" s="401">
        <f>LOG(R5)</f>
        <v>4.4545319426269163</v>
      </c>
    </row>
    <row r="6" spans="1:36" x14ac:dyDescent="0.25">
      <c r="A6" s="217" t="s">
        <v>50</v>
      </c>
      <c r="B6" s="218" t="s">
        <v>86</v>
      </c>
      <c r="C6" s="209" t="s">
        <v>89</v>
      </c>
      <c r="D6" s="112"/>
      <c r="E6" s="393" t="s">
        <v>98</v>
      </c>
      <c r="G6" s="283" t="s">
        <v>264</v>
      </c>
      <c r="H6" s="286">
        <f>(1-W16)*U16</f>
        <v>0.95030495999999998</v>
      </c>
      <c r="N6" s="20" t="s">
        <v>156</v>
      </c>
      <c r="P6" s="402"/>
      <c r="Q6" s="110"/>
      <c r="R6" s="110"/>
      <c r="S6" s="123"/>
      <c r="T6" s="123">
        <f>(T4+T5)/2</f>
        <v>4.7272659713134582</v>
      </c>
      <c r="U6" s="403">
        <f>(U4+U5)/2</f>
        <v>4.7272659713134582</v>
      </c>
    </row>
    <row r="7" spans="1:36" s="107" customFormat="1" x14ac:dyDescent="0.25">
      <c r="A7" s="210">
        <f>LOG(O16)</f>
        <v>4.4545319426269163</v>
      </c>
      <c r="B7" s="208">
        <f>LOG(R16)</f>
        <v>1.4124426027943418</v>
      </c>
      <c r="C7" s="211">
        <f>A7-B7</f>
        <v>3.0420893398325743</v>
      </c>
      <c r="D7" s="164"/>
      <c r="E7" s="394" t="s">
        <v>105</v>
      </c>
      <c r="G7" s="281" t="s">
        <v>259</v>
      </c>
      <c r="H7" s="282">
        <f>U16*W16</f>
        <v>3.9596039999999992E-2</v>
      </c>
      <c r="N7" s="20" t="s">
        <v>156</v>
      </c>
      <c r="P7" s="404" t="s">
        <v>84</v>
      </c>
      <c r="Q7" s="108">
        <f>1/10^(5-T6)</f>
        <v>0.53366162132456718</v>
      </c>
      <c r="R7" s="120">
        <f>10^U6</f>
        <v>53366.162132456746</v>
      </c>
      <c r="S7" s="123"/>
      <c r="T7" s="123"/>
      <c r="U7" s="403"/>
      <c r="V7" s="111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</row>
    <row r="8" spans="1:36" x14ac:dyDescent="0.25">
      <c r="A8" s="219" t="str">
        <f>INDEX(B.Critères!$C$47:$C$53,6-ROUNDDOWN(A7,0))</f>
        <v>Très élevé</v>
      </c>
      <c r="B8" s="220" t="str">
        <f>IF(B7&lt;-1,"&lt;",INDEX(B.Critères!$C$27:$C$33,6-ROUNDDOWN(B7,0)))</f>
        <v>Faible</v>
      </c>
      <c r="C8" s="221" t="str">
        <f>IF(C7&gt;5,"&gt;",IF(C7&lt;-1,"&lt;""",INDEX(B.Critères!$C$58:$C$64,6-ROUND(C7,0))))</f>
        <v>Élevé</v>
      </c>
      <c r="D8" s="112"/>
      <c r="E8" s="112"/>
      <c r="G8" s="284" t="s">
        <v>155</v>
      </c>
      <c r="H8" s="287">
        <f>1-H6-H7-H9</f>
        <v>9.6950400000000332E-3</v>
      </c>
      <c r="N8" s="20" t="s">
        <v>156</v>
      </c>
      <c r="P8" s="404"/>
      <c r="Q8" s="108">
        <f>1/10^(5-T11)</f>
        <v>1.6077603031736807E-2</v>
      </c>
      <c r="R8" s="120">
        <f>10^U11</f>
        <v>1607.7603031736826</v>
      </c>
      <c r="S8" s="123"/>
      <c r="T8" s="123"/>
      <c r="U8" s="403"/>
    </row>
    <row r="9" spans="1:36" ht="15.75" thickBot="1" x14ac:dyDescent="0.3">
      <c r="A9" s="212"/>
      <c r="B9" s="213"/>
      <c r="C9" s="214" t="str">
        <f>"(1 : "&amp;ROUND(10^(A7-B7),0)&amp;")"</f>
        <v>(1 : 1102)</v>
      </c>
      <c r="D9" s="112"/>
      <c r="E9" s="112"/>
      <c r="G9" s="285" t="s">
        <v>265</v>
      </c>
      <c r="H9" s="288">
        <f>(1-U16)*W16</f>
        <v>4.0395999999999873E-4</v>
      </c>
      <c r="N9" s="20" t="s">
        <v>156</v>
      </c>
      <c r="P9" s="400" t="s">
        <v>88</v>
      </c>
      <c r="Q9" s="108">
        <f>1/10^(5-B7)</f>
        <v>2.584893192461126E-4</v>
      </c>
      <c r="R9" s="120">
        <v>100000</v>
      </c>
      <c r="S9" s="123"/>
      <c r="T9" s="121">
        <f>5-LOG(1/Q9)</f>
        <v>1.412442602794342</v>
      </c>
      <c r="U9" s="401">
        <f>LOG(R9)</f>
        <v>5</v>
      </c>
    </row>
    <row r="10" spans="1:36" x14ac:dyDescent="0.25">
      <c r="A10" s="112"/>
      <c r="D10" s="112"/>
      <c r="E10" s="112"/>
      <c r="N10" s="20" t="s">
        <v>156</v>
      </c>
      <c r="P10" s="400"/>
      <c r="Q10" s="108">
        <v>1</v>
      </c>
      <c r="R10" s="122">
        <f>10^B7</f>
        <v>25.848931924611264</v>
      </c>
      <c r="S10" s="123"/>
      <c r="T10" s="121">
        <f>5-LOG(1/Q10)</f>
        <v>5</v>
      </c>
      <c r="U10" s="401">
        <f>LOG(R10)</f>
        <v>1.412442602794342</v>
      </c>
      <c r="V10" s="84" t="s">
        <v>263</v>
      </c>
    </row>
    <row r="11" spans="1:36" x14ac:dyDescent="0.25">
      <c r="A11" s="112"/>
      <c r="B11" s="111"/>
      <c r="C11" s="111" t="s">
        <v>156</v>
      </c>
      <c r="D11" s="111"/>
      <c r="E11" s="112"/>
      <c r="N11" s="20" t="s">
        <v>156</v>
      </c>
      <c r="P11" s="405"/>
      <c r="Q11" s="406"/>
      <c r="R11" s="406"/>
      <c r="S11" s="407"/>
      <c r="T11" s="407">
        <f>(T9+T10)/2</f>
        <v>3.206221301397171</v>
      </c>
      <c r="U11" s="408">
        <f>(U9+U10)/2</f>
        <v>3.206221301397171</v>
      </c>
      <c r="V11" s="84" t="s">
        <v>263</v>
      </c>
    </row>
    <row r="12" spans="1:36" x14ac:dyDescent="0.25">
      <c r="A12" s="15"/>
      <c r="N12" s="20" t="s">
        <v>156</v>
      </c>
      <c r="S12" s="111"/>
      <c r="W12" s="84" t="s">
        <v>263</v>
      </c>
    </row>
    <row r="13" spans="1:36" x14ac:dyDescent="0.25">
      <c r="N13" s="20" t="s">
        <v>156</v>
      </c>
      <c r="S13" s="111"/>
      <c r="W13" s="84" t="s">
        <v>263</v>
      </c>
    </row>
    <row r="14" spans="1:36" x14ac:dyDescent="0.25">
      <c r="C14" s="183"/>
      <c r="N14" s="20" t="s">
        <v>156</v>
      </c>
      <c r="S14" s="111"/>
      <c r="T14" s="395"/>
      <c r="U14" s="119"/>
      <c r="V14" s="119"/>
      <c r="W14" s="112" t="s">
        <v>263</v>
      </c>
    </row>
    <row r="15" spans="1:36" x14ac:dyDescent="0.25">
      <c r="N15" s="20" t="s">
        <v>156</v>
      </c>
      <c r="O15" s="418" t="s">
        <v>51</v>
      </c>
      <c r="R15" s="418" t="s">
        <v>88</v>
      </c>
      <c r="S15" s="111"/>
      <c r="U15" s="58" t="s">
        <v>366</v>
      </c>
      <c r="W15" s="58" t="s">
        <v>367</v>
      </c>
    </row>
    <row r="16" spans="1:36" ht="21.75" thickBot="1" x14ac:dyDescent="0.3">
      <c r="A16" s="114" t="s">
        <v>15</v>
      </c>
      <c r="B16" s="79"/>
      <c r="C16" s="79"/>
      <c r="D16" s="79"/>
      <c r="E16" s="79"/>
      <c r="F16" s="79"/>
      <c r="G16" s="115" t="s">
        <v>83</v>
      </c>
      <c r="I16" s="79"/>
      <c r="J16" s="79"/>
      <c r="K16" s="116"/>
      <c r="M16" s="20"/>
      <c r="N16" s="84"/>
      <c r="O16" s="113">
        <f>SUM($O$18:$O$100)</f>
        <v>28479.472607476568</v>
      </c>
      <c r="Q16" s="124"/>
      <c r="R16" s="113">
        <f>SUM($R$18:$R$1000)</f>
        <v>25.848931924611257</v>
      </c>
      <c r="S16" s="194"/>
      <c r="T16" s="395" t="s">
        <v>340</v>
      </c>
      <c r="U16" s="421">
        <f>PRODUCT(U18:U1000)</f>
        <v>0.98990100000000003</v>
      </c>
      <c r="V16" s="193"/>
      <c r="W16" s="421">
        <f>PRODUCT(W18:W100)</f>
        <v>3.9999999999999994E-2</v>
      </c>
    </row>
    <row r="17" spans="1:36" s="65" customFormat="1" ht="30" customHeight="1" thickBot="1" x14ac:dyDescent="0.3">
      <c r="A17" s="297" t="s">
        <v>0</v>
      </c>
      <c r="B17" s="298" t="s">
        <v>5</v>
      </c>
      <c r="C17" s="298" t="s">
        <v>16</v>
      </c>
      <c r="D17" s="299" t="s">
        <v>357</v>
      </c>
      <c r="E17" s="419" t="s">
        <v>8</v>
      </c>
      <c r="F17" s="65" t="s">
        <v>156</v>
      </c>
      <c r="G17" s="52" t="s">
        <v>0</v>
      </c>
      <c r="H17" s="290" t="s">
        <v>5</v>
      </c>
      <c r="I17" s="290" t="s">
        <v>68</v>
      </c>
      <c r="J17" s="420" t="s">
        <v>71</v>
      </c>
      <c r="K17" s="444" t="s">
        <v>87</v>
      </c>
      <c r="L17" s="445"/>
      <c r="M17" s="163" t="s">
        <v>98</v>
      </c>
      <c r="N17" s="65" t="s">
        <v>156</v>
      </c>
      <c r="O17" s="416" t="s">
        <v>7</v>
      </c>
      <c r="P17" s="416" t="s">
        <v>69</v>
      </c>
      <c r="Q17" s="416" t="s">
        <v>71</v>
      </c>
      <c r="R17" s="416" t="s">
        <v>70</v>
      </c>
      <c r="S17" s="416" t="s">
        <v>6</v>
      </c>
      <c r="T17" s="416" t="s">
        <v>84</v>
      </c>
      <c r="U17" s="104" t="s">
        <v>262</v>
      </c>
      <c r="V17" s="416" t="s">
        <v>354</v>
      </c>
      <c r="W17" s="104" t="s">
        <v>261</v>
      </c>
      <c r="X17" s="190"/>
      <c r="Y17" s="291"/>
      <c r="Z17" s="278"/>
      <c r="AA17" s="292"/>
      <c r="AB17" s="292"/>
      <c r="AC17" s="292"/>
      <c r="AD17" s="292"/>
      <c r="AE17" s="292"/>
      <c r="AF17" s="292"/>
      <c r="AG17" s="190"/>
      <c r="AH17" s="190"/>
      <c r="AI17" s="190"/>
      <c r="AJ17" s="190"/>
    </row>
    <row r="18" spans="1:36" s="117" customFormat="1" x14ac:dyDescent="0.25">
      <c r="A18" s="300" t="s">
        <v>258</v>
      </c>
      <c r="B18" s="301">
        <v>0.9</v>
      </c>
      <c r="C18" s="302">
        <v>4.5000000000000018</v>
      </c>
      <c r="D18" s="303">
        <v>1</v>
      </c>
      <c r="E18" s="304">
        <f>LOG(O18)</f>
        <v>4.454242509439327</v>
      </c>
      <c r="F18" s="117" t="s">
        <v>156</v>
      </c>
      <c r="G18" s="160" t="s">
        <v>80</v>
      </c>
      <c r="H18" s="301">
        <v>0.01</v>
      </c>
      <c r="I18" s="302">
        <v>3.2000000000000028</v>
      </c>
      <c r="J18" s="153">
        <f>LOG(H18*P18)</f>
        <v>1.2000000000000033</v>
      </c>
      <c r="K18" s="161">
        <f>E18-J18</f>
        <v>3.2542425094393237</v>
      </c>
      <c r="L18" s="305" t="str">
        <f>IF(K18&gt;5,"&gt;",IF(K18&lt;-1,"&lt;""",INDEX(B.Critères!$C$58:$C$64,6-ROUND(K18,0))))</f>
        <v>Élevé</v>
      </c>
      <c r="M18" s="162"/>
      <c r="N18" s="69" t="s">
        <v>156</v>
      </c>
      <c r="O18" s="71">
        <f>V18*S18</f>
        <v>28460.498941515558</v>
      </c>
      <c r="P18" s="71">
        <f>10^I18</f>
        <v>1584.8931924611256</v>
      </c>
      <c r="Q18" s="71" t="str">
        <f>IF(J18&lt;-1,"&lt;",INDEX(B.Critères!$C$27:$C$33,6-ROUNDDOWN(J18,0)))</f>
        <v>Faible</v>
      </c>
      <c r="R18" s="71">
        <f>H18*P18</f>
        <v>15.848931924611257</v>
      </c>
      <c r="S18" s="71">
        <f>10^C18</f>
        <v>31622.776601683952</v>
      </c>
      <c r="T18" s="89">
        <f>IF(O16=0,0,$O$16/R18)</f>
        <v>1796.9332408609682</v>
      </c>
      <c r="U18" s="207">
        <f>1-H18</f>
        <v>0.99</v>
      </c>
      <c r="V18" s="207">
        <f>B18/D18</f>
        <v>0.9</v>
      </c>
      <c r="W18" s="207">
        <f>1-B18</f>
        <v>9.9999999999999978E-2</v>
      </c>
      <c r="X18" s="191"/>
      <c r="Y18" s="280"/>
      <c r="Z18" s="278"/>
      <c r="AA18" s="279"/>
      <c r="AB18" s="279"/>
      <c r="AC18" s="279"/>
      <c r="AD18" s="279"/>
      <c r="AE18" s="279"/>
      <c r="AF18" s="279"/>
      <c r="AG18" s="191"/>
      <c r="AH18" s="191"/>
      <c r="AI18" s="191"/>
      <c r="AJ18" s="191"/>
    </row>
    <row r="19" spans="1:36" x14ac:dyDescent="0.25">
      <c r="A19" s="300" t="s">
        <v>260</v>
      </c>
      <c r="B19" s="301">
        <v>0.6</v>
      </c>
      <c r="C19" s="302">
        <v>2.5000000000000022</v>
      </c>
      <c r="D19" s="303">
        <v>10</v>
      </c>
      <c r="E19" s="304">
        <f>LOG(O19)</f>
        <v>1.2781512503836461</v>
      </c>
      <c r="F19" s="117" t="s">
        <v>156</v>
      </c>
      <c r="G19" s="160" t="s">
        <v>81</v>
      </c>
      <c r="H19" s="301">
        <v>1E-4</v>
      </c>
      <c r="I19" s="302">
        <v>5</v>
      </c>
      <c r="J19" s="153">
        <f>LOG(H19*P19)</f>
        <v>1</v>
      </c>
      <c r="K19" s="161">
        <f>E19-J19</f>
        <v>0.27815125038364608</v>
      </c>
      <c r="L19" s="305" t="str">
        <f>IF(K19&gt;5,"&gt;",IF(K19&lt;-1,"&lt;""",INDEX(B.Critères!$C$58:$C$64,6-ROUND(K19,0))))</f>
        <v>Equivalent</v>
      </c>
      <c r="M19" s="162"/>
      <c r="N19" s="69" t="s">
        <v>156</v>
      </c>
      <c r="O19" s="71">
        <f>V19*S19</f>
        <v>18.973665961010379</v>
      </c>
      <c r="P19" s="71">
        <f>10^I19</f>
        <v>100000</v>
      </c>
      <c r="Q19" s="71" t="str">
        <f>IF(J19&lt;-1,"&lt;",INDEX(B.Critères!$C$27:$C$33,6-ROUNDDOWN(J19,0)))</f>
        <v>Faible</v>
      </c>
      <c r="R19" s="71">
        <f>H19*P19</f>
        <v>10</v>
      </c>
      <c r="S19" s="71">
        <f>10^C19</f>
        <v>316.22776601683967</v>
      </c>
      <c r="T19" s="89">
        <f>$O$16/R19</f>
        <v>2847.9472607476569</v>
      </c>
      <c r="U19" s="207">
        <f>1-H19</f>
        <v>0.99990000000000001</v>
      </c>
      <c r="V19" s="207">
        <f>B19/D19</f>
        <v>0.06</v>
      </c>
      <c r="W19" s="207">
        <f>1-B19</f>
        <v>0.4</v>
      </c>
      <c r="Y19" s="293"/>
      <c r="Z19" s="294"/>
      <c r="AA19" s="294"/>
      <c r="AB19" s="294"/>
      <c r="AC19" s="294"/>
      <c r="AD19" s="189"/>
      <c r="AE19" s="189"/>
      <c r="AF19" s="295"/>
    </row>
    <row r="20" spans="1:36" x14ac:dyDescent="0.25">
      <c r="Y20" s="280"/>
      <c r="Z20" s="296"/>
      <c r="AA20" s="296"/>
      <c r="AB20" s="296"/>
      <c r="AC20" s="296"/>
      <c r="AD20" s="189"/>
      <c r="AE20" s="189"/>
      <c r="AF20" s="295"/>
    </row>
    <row r="21" spans="1:36" x14ac:dyDescent="0.25">
      <c r="AD21" s="189"/>
      <c r="AE21" s="189"/>
      <c r="AF21" s="295"/>
    </row>
  </sheetData>
  <mergeCells count="2">
    <mergeCell ref="K17:L17"/>
    <mergeCell ref="B2:H2"/>
  </mergeCells>
  <phoneticPr fontId="4" type="noConversion"/>
  <conditionalFormatting sqref="C7">
    <cfRule type="colorScale" priority="6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K18:K19">
    <cfRule type="colorScale" priority="5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M18:M19">
    <cfRule type="cellIs" dxfId="1" priority="4" operator="equal">
      <formula>"oui"</formula>
    </cfRule>
  </conditionalFormatting>
  <conditionalFormatting sqref="E7">
    <cfRule type="cellIs" dxfId="0" priority="3" operator="equal">
      <formula>"oui"</formula>
    </cfRule>
  </conditionalFormatting>
  <conditionalFormatting sqref="J18:J19">
    <cfRule type="colorScale" priority="2">
      <colorScale>
        <cfvo type="num" val="-1"/>
        <cfvo type="num" val="5"/>
        <color rgb="FFFCFCFF"/>
        <color rgb="FFF8696B"/>
      </colorScale>
    </cfRule>
  </conditionalFormatting>
  <conditionalFormatting sqref="E18:E19">
    <cfRule type="colorScale" priority="1">
      <colorScale>
        <cfvo type="num" val="-1"/>
        <cfvo type="num" val="5"/>
        <color rgb="FFFCFCFF"/>
        <color rgb="FF63BE7B"/>
      </colorScale>
    </cfRule>
  </conditionalFormatting>
  <dataValidations count="1">
    <dataValidation type="list" allowBlank="1" showInputMessage="1" showErrorMessage="1" sqref="E7 M18:M19" xr:uid="{EEA7BB75-A97B-4C1B-A74D-9764E6673F2C}">
      <formula1>"oui,non,"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46D3613B-43F7-4282-A3AF-BD76A5C59EEC}">
          <x14:formula1>
            <xm:f>B.Critères!$AG$4:$AG$64</xm:f>
          </x14:formula1>
          <xm:sqref>C18:C19 I18:I19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4B6E-289C-44CA-9209-F7ED0D60DCD7}">
  <sheetPr>
    <tabColor theme="1" tint="0.499984740745262"/>
  </sheetPr>
  <dimension ref="A1:J52"/>
  <sheetViews>
    <sheetView zoomScaleNormal="100" workbookViewId="0">
      <pane ySplit="1" topLeftCell="A2" activePane="bottomLeft" state="frozen"/>
      <selection pane="bottomLeft" activeCell="E8" sqref="E8"/>
    </sheetView>
  </sheetViews>
  <sheetFormatPr baseColWidth="10" defaultRowHeight="15" x14ac:dyDescent="0.25"/>
  <cols>
    <col min="1" max="1" width="7.5703125" style="262" customWidth="1"/>
    <col min="2" max="2" width="11.42578125" style="134"/>
    <col min="3" max="3" width="14" style="320" customWidth="1"/>
    <col min="4" max="4" width="24.28515625" style="134" customWidth="1"/>
    <col min="5" max="5" width="43.7109375" style="134" customWidth="1"/>
    <col min="6" max="6" width="48.7109375" style="323" customWidth="1"/>
    <col min="7" max="7" width="32.7109375" style="134" customWidth="1"/>
    <col min="8" max="9" width="9.28515625" style="134" customWidth="1"/>
    <col min="10" max="10" width="11.85546875" style="134" customWidth="1"/>
    <col min="11" max="16384" width="11.42578125" style="134"/>
  </cols>
  <sheetData>
    <row r="1" spans="1:10" s="262" customFormat="1" x14ac:dyDescent="0.25">
      <c r="A1" s="262" t="s">
        <v>36</v>
      </c>
      <c r="B1" s="262" t="s">
        <v>14</v>
      </c>
      <c r="C1" s="262" t="s">
        <v>108</v>
      </c>
      <c r="D1" s="262" t="s">
        <v>109</v>
      </c>
      <c r="E1" s="262" t="s">
        <v>294</v>
      </c>
      <c r="F1" s="322" t="s">
        <v>18</v>
      </c>
      <c r="G1" s="262" t="s">
        <v>19</v>
      </c>
      <c r="H1" s="262" t="s">
        <v>25</v>
      </c>
      <c r="I1" s="262" t="s">
        <v>21</v>
      </c>
      <c r="J1" s="262" t="s">
        <v>22</v>
      </c>
    </row>
    <row r="2" spans="1:10" x14ac:dyDescent="0.25">
      <c r="A2" s="262">
        <v>1</v>
      </c>
      <c r="B2" s="324" t="s">
        <v>15</v>
      </c>
      <c r="C2" s="320" t="s">
        <v>5</v>
      </c>
      <c r="D2" s="134" t="s">
        <v>110</v>
      </c>
      <c r="E2" s="320" t="s">
        <v>17</v>
      </c>
      <c r="F2" s="323" t="s">
        <v>119</v>
      </c>
      <c r="G2" s="134" t="s">
        <v>20</v>
      </c>
      <c r="H2" s="134" t="s">
        <v>24</v>
      </c>
      <c r="I2" s="134" t="s">
        <v>23</v>
      </c>
      <c r="J2" s="321">
        <v>43706</v>
      </c>
    </row>
    <row r="3" spans="1:10" ht="30" x14ac:dyDescent="0.25">
      <c r="A3" s="262">
        <v>2</v>
      </c>
      <c r="B3" s="324" t="s">
        <v>15</v>
      </c>
      <c r="C3" s="320" t="s">
        <v>16</v>
      </c>
      <c r="D3" s="134" t="s">
        <v>111</v>
      </c>
      <c r="E3" s="134" t="s">
        <v>321</v>
      </c>
      <c r="F3" s="323" t="s">
        <v>318</v>
      </c>
      <c r="G3" s="134" t="s">
        <v>46</v>
      </c>
      <c r="H3" s="134" t="s">
        <v>24</v>
      </c>
      <c r="I3" s="134" t="s">
        <v>23</v>
      </c>
      <c r="J3" s="321">
        <v>43706</v>
      </c>
    </row>
    <row r="4" spans="1:10" x14ac:dyDescent="0.25">
      <c r="A4" s="262">
        <v>3</v>
      </c>
      <c r="B4" s="324" t="s">
        <v>15</v>
      </c>
      <c r="C4" s="320" t="s">
        <v>6</v>
      </c>
      <c r="D4" s="134" t="s">
        <v>112</v>
      </c>
      <c r="E4" s="320" t="s">
        <v>114</v>
      </c>
      <c r="F4" s="323" t="s">
        <v>120</v>
      </c>
      <c r="G4" s="134" t="s">
        <v>29</v>
      </c>
      <c r="H4" s="134" t="s">
        <v>24</v>
      </c>
      <c r="I4" s="134" t="s">
        <v>23</v>
      </c>
      <c r="J4" s="321">
        <v>43706</v>
      </c>
    </row>
    <row r="5" spans="1:10" x14ac:dyDescent="0.25">
      <c r="A5" s="262">
        <v>4</v>
      </c>
      <c r="B5" s="324" t="s">
        <v>15</v>
      </c>
      <c r="C5" s="320" t="s">
        <v>7</v>
      </c>
      <c r="D5" s="134" t="s">
        <v>113</v>
      </c>
      <c r="E5" s="320" t="s">
        <v>30</v>
      </c>
      <c r="F5" s="323" t="s">
        <v>121</v>
      </c>
      <c r="G5" s="134" t="s">
        <v>31</v>
      </c>
      <c r="H5" s="134" t="s">
        <v>24</v>
      </c>
      <c r="I5" s="134" t="s">
        <v>23</v>
      </c>
      <c r="J5" s="321">
        <v>43706</v>
      </c>
    </row>
    <row r="6" spans="1:10" x14ac:dyDescent="0.25">
      <c r="A6" s="262">
        <v>5</v>
      </c>
      <c r="B6" s="324" t="s">
        <v>15</v>
      </c>
      <c r="C6" s="320" t="s">
        <v>8</v>
      </c>
      <c r="D6" s="134" t="s">
        <v>38</v>
      </c>
      <c r="E6" s="320" t="s">
        <v>32</v>
      </c>
      <c r="F6" s="323" t="s">
        <v>122</v>
      </c>
      <c r="G6" s="134" t="s">
        <v>33</v>
      </c>
      <c r="H6" s="134" t="s">
        <v>24</v>
      </c>
      <c r="I6" s="134" t="s">
        <v>23</v>
      </c>
      <c r="J6" s="321">
        <v>43706</v>
      </c>
    </row>
    <row r="7" spans="1:10" ht="30" x14ac:dyDescent="0.25">
      <c r="A7" s="262">
        <v>6</v>
      </c>
      <c r="B7" s="324" t="s">
        <v>15</v>
      </c>
      <c r="C7" s="320" t="s">
        <v>8</v>
      </c>
      <c r="D7" s="134" t="s">
        <v>38</v>
      </c>
      <c r="E7" s="134" t="s">
        <v>323</v>
      </c>
      <c r="F7" s="323" t="s">
        <v>319</v>
      </c>
      <c r="G7" s="134" t="s">
        <v>46</v>
      </c>
      <c r="H7" s="134" t="s">
        <v>24</v>
      </c>
      <c r="I7" s="134" t="s">
        <v>23</v>
      </c>
      <c r="J7" s="321">
        <v>43706</v>
      </c>
    </row>
    <row r="8" spans="1:10" ht="30" x14ac:dyDescent="0.25">
      <c r="A8" s="262">
        <v>7</v>
      </c>
      <c r="B8" s="324" t="s">
        <v>15</v>
      </c>
      <c r="C8" s="320" t="s">
        <v>50</v>
      </c>
      <c r="D8" s="134" t="s">
        <v>293</v>
      </c>
      <c r="E8" s="320" t="s">
        <v>342</v>
      </c>
      <c r="F8" s="323" t="s">
        <v>295</v>
      </c>
      <c r="G8" s="134" t="s">
        <v>296</v>
      </c>
      <c r="H8" s="134" t="s">
        <v>24</v>
      </c>
      <c r="I8" s="134" t="s">
        <v>23</v>
      </c>
      <c r="J8" s="321">
        <v>43710</v>
      </c>
    </row>
    <row r="9" spans="1:10" ht="30" x14ac:dyDescent="0.25">
      <c r="A9" s="262">
        <v>8</v>
      </c>
      <c r="B9" s="324" t="s">
        <v>15</v>
      </c>
      <c r="C9" s="320" t="s">
        <v>50</v>
      </c>
      <c r="D9" s="134" t="s">
        <v>297</v>
      </c>
      <c r="E9" s="134" t="s">
        <v>322</v>
      </c>
      <c r="F9" s="323" t="s">
        <v>320</v>
      </c>
      <c r="G9" s="134" t="s">
        <v>298</v>
      </c>
      <c r="H9" s="134" t="s">
        <v>24</v>
      </c>
      <c r="I9" s="134" t="s">
        <v>23</v>
      </c>
      <c r="J9" s="321">
        <v>43706</v>
      </c>
    </row>
    <row r="10" spans="1:10" x14ac:dyDescent="0.25">
      <c r="A10" s="262">
        <v>9</v>
      </c>
      <c r="B10" s="324" t="s">
        <v>15</v>
      </c>
      <c r="C10" s="68" t="s">
        <v>9</v>
      </c>
      <c r="D10" s="134" t="s">
        <v>299</v>
      </c>
      <c r="E10" s="134" t="s">
        <v>300</v>
      </c>
      <c r="F10" s="323" t="s">
        <v>301</v>
      </c>
      <c r="G10" s="134" t="s">
        <v>302</v>
      </c>
      <c r="H10" s="134" t="s">
        <v>24</v>
      </c>
      <c r="I10" s="134" t="s">
        <v>23</v>
      </c>
      <c r="J10" s="321">
        <v>43710</v>
      </c>
    </row>
    <row r="11" spans="1:10" x14ac:dyDescent="0.25">
      <c r="A11" s="262">
        <v>10</v>
      </c>
      <c r="B11" s="325" t="s">
        <v>83</v>
      </c>
      <c r="C11" s="320" t="s">
        <v>60</v>
      </c>
      <c r="D11" s="134" t="s">
        <v>59</v>
      </c>
      <c r="E11" s="320" t="s">
        <v>115</v>
      </c>
      <c r="F11" s="323" t="s">
        <v>123</v>
      </c>
      <c r="G11" s="134" t="s">
        <v>116</v>
      </c>
      <c r="H11" s="134" t="s">
        <v>24</v>
      </c>
      <c r="I11" s="134" t="s">
        <v>23</v>
      </c>
      <c r="J11" s="321">
        <v>43706</v>
      </c>
    </row>
    <row r="12" spans="1:10" x14ac:dyDescent="0.25">
      <c r="A12" s="262">
        <v>11</v>
      </c>
      <c r="B12" s="325" t="s">
        <v>83</v>
      </c>
      <c r="C12" s="320" t="s">
        <v>5</v>
      </c>
      <c r="D12" s="134" t="s">
        <v>110</v>
      </c>
      <c r="E12" s="320" t="s">
        <v>117</v>
      </c>
      <c r="F12" s="323" t="s">
        <v>124</v>
      </c>
      <c r="G12" s="134" t="s">
        <v>146</v>
      </c>
      <c r="H12" s="134" t="s">
        <v>24</v>
      </c>
      <c r="I12" s="134" t="s">
        <v>23</v>
      </c>
      <c r="J12" s="321">
        <v>43706</v>
      </c>
    </row>
    <row r="13" spans="1:10" ht="30" x14ac:dyDescent="0.25">
      <c r="A13" s="262">
        <v>12</v>
      </c>
      <c r="B13" s="325" t="s">
        <v>83</v>
      </c>
      <c r="C13" s="320" t="s">
        <v>60</v>
      </c>
      <c r="D13" s="134" t="s">
        <v>59</v>
      </c>
      <c r="E13" s="134" t="s">
        <v>136</v>
      </c>
      <c r="F13" s="323" t="s">
        <v>137</v>
      </c>
      <c r="G13" s="134" t="s">
        <v>118</v>
      </c>
      <c r="H13" s="134" t="s">
        <v>24</v>
      </c>
      <c r="I13" s="134" t="s">
        <v>23</v>
      </c>
      <c r="J13" s="321">
        <v>43706</v>
      </c>
    </row>
    <row r="14" spans="1:10" x14ac:dyDescent="0.25">
      <c r="A14" s="262">
        <v>13</v>
      </c>
      <c r="B14" s="325" t="s">
        <v>83</v>
      </c>
      <c r="C14" s="320" t="s">
        <v>68</v>
      </c>
      <c r="D14" s="134" t="s">
        <v>127</v>
      </c>
      <c r="E14" s="134" t="s">
        <v>26</v>
      </c>
      <c r="F14" s="323" t="s">
        <v>27</v>
      </c>
      <c r="G14" s="134" t="s">
        <v>28</v>
      </c>
      <c r="H14" s="134" t="s">
        <v>24</v>
      </c>
      <c r="I14" s="134" t="s">
        <v>23</v>
      </c>
      <c r="J14" s="321">
        <v>43706</v>
      </c>
    </row>
    <row r="15" spans="1:10" ht="30" x14ac:dyDescent="0.25">
      <c r="A15" s="262">
        <v>14</v>
      </c>
      <c r="B15" s="325" t="s">
        <v>83</v>
      </c>
      <c r="C15" s="320" t="s">
        <v>68</v>
      </c>
      <c r="D15" s="134" t="s">
        <v>127</v>
      </c>
      <c r="E15" s="134" t="s">
        <v>325</v>
      </c>
      <c r="F15" s="323" t="s">
        <v>138</v>
      </c>
      <c r="G15" s="134" t="s">
        <v>118</v>
      </c>
      <c r="H15" s="134" t="s">
        <v>24</v>
      </c>
      <c r="I15" s="134" t="s">
        <v>23</v>
      </c>
      <c r="J15" s="321">
        <v>43707</v>
      </c>
    </row>
    <row r="16" spans="1:10" x14ac:dyDescent="0.25">
      <c r="A16" s="262">
        <v>15</v>
      </c>
      <c r="B16" s="325" t="s">
        <v>83</v>
      </c>
      <c r="C16" s="320" t="s">
        <v>69</v>
      </c>
      <c r="D16" s="134" t="s">
        <v>126</v>
      </c>
      <c r="E16" s="320" t="s">
        <v>139</v>
      </c>
      <c r="F16" s="323" t="s">
        <v>140</v>
      </c>
      <c r="G16" s="134" t="s">
        <v>146</v>
      </c>
      <c r="H16" s="134" t="s">
        <v>24</v>
      </c>
      <c r="I16" s="134" t="s">
        <v>23</v>
      </c>
      <c r="J16" s="321">
        <v>43707</v>
      </c>
    </row>
    <row r="17" spans="1:10" x14ac:dyDescent="0.25">
      <c r="A17" s="262">
        <v>16</v>
      </c>
      <c r="B17" s="325" t="s">
        <v>83</v>
      </c>
      <c r="C17" s="320" t="s">
        <v>70</v>
      </c>
      <c r="D17" s="134" t="s">
        <v>128</v>
      </c>
      <c r="E17" s="320" t="s">
        <v>141</v>
      </c>
      <c r="F17" s="323" t="s">
        <v>142</v>
      </c>
      <c r="G17" s="134" t="s">
        <v>143</v>
      </c>
      <c r="H17" s="134" t="s">
        <v>24</v>
      </c>
      <c r="I17" s="134" t="s">
        <v>23</v>
      </c>
      <c r="J17" s="321">
        <v>43707</v>
      </c>
    </row>
    <row r="18" spans="1:10" x14ac:dyDescent="0.25">
      <c r="A18" s="262">
        <v>17</v>
      </c>
      <c r="B18" s="325" t="s">
        <v>83</v>
      </c>
      <c r="C18" s="320" t="s">
        <v>71</v>
      </c>
      <c r="D18" s="134" t="s">
        <v>72</v>
      </c>
      <c r="E18" s="320" t="s">
        <v>144</v>
      </c>
      <c r="F18" s="323" t="s">
        <v>145</v>
      </c>
      <c r="G18" s="134" t="s">
        <v>147</v>
      </c>
      <c r="H18" s="134" t="s">
        <v>24</v>
      </c>
      <c r="I18" s="134" t="s">
        <v>23</v>
      </c>
      <c r="J18" s="321">
        <v>43707</v>
      </c>
    </row>
    <row r="19" spans="1:10" ht="30" x14ac:dyDescent="0.25">
      <c r="A19" s="262">
        <v>18</v>
      </c>
      <c r="B19" s="325" t="s">
        <v>83</v>
      </c>
      <c r="C19" s="320" t="s">
        <v>71</v>
      </c>
      <c r="D19" s="134" t="s">
        <v>72</v>
      </c>
      <c r="E19" s="134" t="s">
        <v>326</v>
      </c>
      <c r="F19" s="323" t="s">
        <v>327</v>
      </c>
      <c r="G19" s="134" t="s">
        <v>46</v>
      </c>
      <c r="H19" s="134" t="s">
        <v>24</v>
      </c>
      <c r="I19" s="134" t="s">
        <v>23</v>
      </c>
      <c r="J19" s="321">
        <v>43706</v>
      </c>
    </row>
    <row r="20" spans="1:10" ht="30" x14ac:dyDescent="0.25">
      <c r="A20" s="262">
        <v>19</v>
      </c>
      <c r="B20" s="325" t="s">
        <v>83</v>
      </c>
      <c r="C20" s="68" t="s">
        <v>148</v>
      </c>
      <c r="D20" s="134" t="s">
        <v>149</v>
      </c>
      <c r="E20" s="134" t="s">
        <v>150</v>
      </c>
      <c r="F20" s="323" t="s">
        <v>150</v>
      </c>
      <c r="G20" s="134" t="s">
        <v>151</v>
      </c>
      <c r="H20" s="134" t="s">
        <v>24</v>
      </c>
      <c r="I20" s="134" t="s">
        <v>23</v>
      </c>
      <c r="J20" s="321">
        <v>43706</v>
      </c>
    </row>
    <row r="21" spans="1:10" x14ac:dyDescent="0.25">
      <c r="A21" s="262">
        <v>20</v>
      </c>
      <c r="B21" s="417" t="s">
        <v>102</v>
      </c>
      <c r="C21" s="320" t="s">
        <v>329</v>
      </c>
      <c r="D21" s="134" t="s">
        <v>110</v>
      </c>
      <c r="E21" s="320" t="s">
        <v>17</v>
      </c>
      <c r="F21" s="323" t="s">
        <v>119</v>
      </c>
      <c r="G21" s="134" t="s">
        <v>335</v>
      </c>
      <c r="H21" s="134" t="s">
        <v>24</v>
      </c>
      <c r="I21" s="134" t="s">
        <v>23</v>
      </c>
      <c r="J21" s="321">
        <v>43711</v>
      </c>
    </row>
    <row r="22" spans="1:10" x14ac:dyDescent="0.25">
      <c r="A22" s="262">
        <v>21</v>
      </c>
      <c r="B22" s="417" t="s">
        <v>102</v>
      </c>
      <c r="C22" s="320" t="s">
        <v>328</v>
      </c>
      <c r="D22" s="134" t="s">
        <v>72</v>
      </c>
      <c r="E22" s="320" t="s">
        <v>144</v>
      </c>
      <c r="F22" s="323" t="s">
        <v>145</v>
      </c>
      <c r="G22" s="134" t="s">
        <v>335</v>
      </c>
      <c r="H22" s="134" t="s">
        <v>24</v>
      </c>
      <c r="I22" s="134" t="s">
        <v>23</v>
      </c>
      <c r="J22" s="321">
        <v>43711</v>
      </c>
    </row>
    <row r="23" spans="1:10" x14ac:dyDescent="0.25">
      <c r="A23" s="262">
        <v>22</v>
      </c>
      <c r="B23" s="417" t="s">
        <v>102</v>
      </c>
      <c r="C23" s="320" t="s">
        <v>331</v>
      </c>
      <c r="D23" s="134" t="s">
        <v>110</v>
      </c>
      <c r="E23" s="320" t="s">
        <v>17</v>
      </c>
      <c r="F23" s="323" t="s">
        <v>119</v>
      </c>
      <c r="G23" s="134" t="s">
        <v>335</v>
      </c>
      <c r="H23" s="134" t="s">
        <v>24</v>
      </c>
      <c r="I23" s="134" t="s">
        <v>23</v>
      </c>
      <c r="J23" s="321">
        <v>43711</v>
      </c>
    </row>
    <row r="24" spans="1:10" x14ac:dyDescent="0.25">
      <c r="A24" s="262">
        <v>23</v>
      </c>
      <c r="B24" s="417" t="s">
        <v>102</v>
      </c>
      <c r="C24" s="320" t="s">
        <v>330</v>
      </c>
      <c r="D24" s="134" t="s">
        <v>126</v>
      </c>
      <c r="E24" s="320" t="s">
        <v>139</v>
      </c>
      <c r="F24" s="323" t="s">
        <v>140</v>
      </c>
      <c r="G24" s="134" t="s">
        <v>335</v>
      </c>
      <c r="H24" s="134" t="s">
        <v>24</v>
      </c>
      <c r="I24" s="134" t="s">
        <v>23</v>
      </c>
      <c r="J24" s="321">
        <v>43711</v>
      </c>
    </row>
    <row r="25" spans="1:10" x14ac:dyDescent="0.25">
      <c r="A25" s="262">
        <v>24</v>
      </c>
      <c r="B25" s="417" t="s">
        <v>102</v>
      </c>
      <c r="C25" s="320" t="s">
        <v>332</v>
      </c>
      <c r="D25" s="134" t="s">
        <v>110</v>
      </c>
      <c r="E25" s="320" t="s">
        <v>17</v>
      </c>
      <c r="F25" s="323" t="s">
        <v>119</v>
      </c>
      <c r="G25" s="134" t="s">
        <v>335</v>
      </c>
      <c r="H25" s="134" t="s">
        <v>24</v>
      </c>
      <c r="I25" s="134" t="s">
        <v>23</v>
      </c>
      <c r="J25" s="321">
        <v>43711</v>
      </c>
    </row>
    <row r="26" spans="1:10" x14ac:dyDescent="0.25">
      <c r="A26" s="262">
        <v>25</v>
      </c>
      <c r="B26" s="417" t="s">
        <v>102</v>
      </c>
      <c r="C26" s="320" t="s">
        <v>333</v>
      </c>
      <c r="D26" s="134" t="s">
        <v>128</v>
      </c>
      <c r="E26" s="320" t="s">
        <v>141</v>
      </c>
      <c r="F26" s="323" t="s">
        <v>142</v>
      </c>
      <c r="G26" s="134" t="s">
        <v>335</v>
      </c>
      <c r="H26" s="134" t="s">
        <v>24</v>
      </c>
      <c r="I26" s="134" t="s">
        <v>23</v>
      </c>
      <c r="J26" s="321">
        <v>43711</v>
      </c>
    </row>
    <row r="27" spans="1:10" x14ac:dyDescent="0.25">
      <c r="A27" s="262">
        <v>26</v>
      </c>
      <c r="B27" s="417" t="s">
        <v>102</v>
      </c>
      <c r="C27" s="320" t="s">
        <v>334</v>
      </c>
      <c r="D27" s="134" t="s">
        <v>126</v>
      </c>
      <c r="E27" s="320" t="s">
        <v>139</v>
      </c>
      <c r="F27" s="323" t="s">
        <v>140</v>
      </c>
      <c r="G27" s="134" t="s">
        <v>335</v>
      </c>
      <c r="H27" s="134" t="s">
        <v>24</v>
      </c>
      <c r="I27" s="134" t="s">
        <v>23</v>
      </c>
      <c r="J27" s="321">
        <v>43711</v>
      </c>
    </row>
    <row r="28" spans="1:10" x14ac:dyDescent="0.25">
      <c r="A28" s="262">
        <v>27</v>
      </c>
      <c r="B28" s="417" t="s">
        <v>102</v>
      </c>
      <c r="C28" s="320" t="s">
        <v>71</v>
      </c>
      <c r="D28" s="134" t="s">
        <v>72</v>
      </c>
      <c r="E28" s="320" t="s">
        <v>144</v>
      </c>
      <c r="F28" s="323" t="s">
        <v>145</v>
      </c>
      <c r="G28" s="134" t="s">
        <v>335</v>
      </c>
      <c r="H28" s="134" t="s">
        <v>24</v>
      </c>
      <c r="I28" s="134" t="s">
        <v>23</v>
      </c>
      <c r="J28" s="321">
        <v>43711</v>
      </c>
    </row>
    <row r="29" spans="1:10" ht="30" x14ac:dyDescent="0.25">
      <c r="A29" s="262">
        <v>28</v>
      </c>
      <c r="B29" s="417" t="s">
        <v>102</v>
      </c>
      <c r="C29" s="320" t="s">
        <v>71</v>
      </c>
      <c r="D29" s="134" t="s">
        <v>72</v>
      </c>
      <c r="E29" s="134" t="s">
        <v>326</v>
      </c>
      <c r="F29" s="323" t="s">
        <v>327</v>
      </c>
      <c r="G29" s="134" t="s">
        <v>335</v>
      </c>
      <c r="H29" s="134" t="s">
        <v>24</v>
      </c>
      <c r="I29" s="134" t="s">
        <v>23</v>
      </c>
      <c r="J29" s="321">
        <v>43711</v>
      </c>
    </row>
    <row r="30" spans="1:10" x14ac:dyDescent="0.25">
      <c r="A30" s="262">
        <v>29</v>
      </c>
      <c r="B30" s="417" t="s">
        <v>102</v>
      </c>
      <c r="C30" s="68" t="s">
        <v>9</v>
      </c>
      <c r="D30" s="134" t="s">
        <v>336</v>
      </c>
      <c r="E30" s="134" t="s">
        <v>337</v>
      </c>
      <c r="F30" s="323" t="s">
        <v>338</v>
      </c>
      <c r="G30" s="134" t="s">
        <v>335</v>
      </c>
      <c r="H30" s="134" t="s">
        <v>24</v>
      </c>
      <c r="I30" s="134" t="s">
        <v>23</v>
      </c>
      <c r="J30" s="321">
        <v>43711</v>
      </c>
    </row>
    <row r="31" spans="1:10" ht="30" x14ac:dyDescent="0.25">
      <c r="A31" s="262">
        <v>30</v>
      </c>
      <c r="B31" s="417"/>
      <c r="C31" s="68" t="s">
        <v>391</v>
      </c>
      <c r="D31" s="134" t="s">
        <v>387</v>
      </c>
      <c r="E31" s="320" t="s">
        <v>393</v>
      </c>
      <c r="F31" s="323" t="s">
        <v>385</v>
      </c>
      <c r="G31" s="134" t="s">
        <v>397</v>
      </c>
      <c r="H31" s="134" t="s">
        <v>24</v>
      </c>
      <c r="I31" s="134" t="s">
        <v>23</v>
      </c>
      <c r="J31" s="321">
        <v>43711</v>
      </c>
    </row>
    <row r="32" spans="1:10" ht="30" x14ac:dyDescent="0.25">
      <c r="A32" s="262">
        <v>31</v>
      </c>
      <c r="B32" s="417"/>
      <c r="C32" s="68" t="s">
        <v>392</v>
      </c>
      <c r="D32" s="134" t="s">
        <v>388</v>
      </c>
      <c r="E32" s="320" t="s">
        <v>394</v>
      </c>
      <c r="F32" s="323" t="s">
        <v>386</v>
      </c>
      <c r="G32" s="134" t="s">
        <v>397</v>
      </c>
      <c r="H32" s="134" t="s">
        <v>24</v>
      </c>
      <c r="I32" s="134" t="s">
        <v>23</v>
      </c>
      <c r="J32" s="321">
        <v>43711</v>
      </c>
    </row>
    <row r="33" spans="1:10" x14ac:dyDescent="0.25">
      <c r="A33" s="262">
        <v>32</v>
      </c>
      <c r="B33" s="417"/>
      <c r="C33" s="68" t="s">
        <v>390</v>
      </c>
      <c r="D33" s="134" t="s">
        <v>389</v>
      </c>
      <c r="E33" s="320" t="s">
        <v>395</v>
      </c>
      <c r="F33" s="323" t="s">
        <v>396</v>
      </c>
      <c r="G33" s="134" t="s">
        <v>351</v>
      </c>
      <c r="H33" s="134" t="s">
        <v>24</v>
      </c>
      <c r="I33" s="134" t="s">
        <v>23</v>
      </c>
      <c r="J33" s="321">
        <v>43711</v>
      </c>
    </row>
    <row r="34" spans="1:10" x14ac:dyDescent="0.25">
      <c r="A34" s="262">
        <v>33</v>
      </c>
      <c r="B34" s="422" t="s">
        <v>84</v>
      </c>
      <c r="C34" s="320" t="s">
        <v>8</v>
      </c>
      <c r="D34" s="134" t="s">
        <v>38</v>
      </c>
      <c r="E34" s="320" t="s">
        <v>32</v>
      </c>
      <c r="F34" s="323" t="s">
        <v>122</v>
      </c>
      <c r="G34" s="134" t="s">
        <v>335</v>
      </c>
      <c r="H34" s="134" t="s">
        <v>24</v>
      </c>
      <c r="I34" s="134" t="s">
        <v>23</v>
      </c>
      <c r="J34" s="321">
        <v>43711</v>
      </c>
    </row>
    <row r="35" spans="1:10" x14ac:dyDescent="0.25">
      <c r="A35" s="262">
        <v>34</v>
      </c>
      <c r="B35" s="422" t="s">
        <v>84</v>
      </c>
      <c r="C35" s="320" t="s">
        <v>71</v>
      </c>
      <c r="D35" s="134" t="s">
        <v>72</v>
      </c>
      <c r="E35" s="320" t="s">
        <v>343</v>
      </c>
      <c r="F35" s="323" t="s">
        <v>344</v>
      </c>
      <c r="G35" s="134" t="s">
        <v>335</v>
      </c>
      <c r="H35" s="134" t="s">
        <v>24</v>
      </c>
      <c r="I35" s="134" t="s">
        <v>23</v>
      </c>
      <c r="J35" s="321">
        <v>43711</v>
      </c>
    </row>
    <row r="36" spans="1:10" ht="30" x14ac:dyDescent="0.25">
      <c r="A36" s="262">
        <v>35</v>
      </c>
      <c r="B36" s="422" t="s">
        <v>84</v>
      </c>
      <c r="C36" s="320" t="s">
        <v>87</v>
      </c>
      <c r="D36" s="134" t="s">
        <v>90</v>
      </c>
      <c r="E36" s="320" t="s">
        <v>345</v>
      </c>
      <c r="F36" s="68" t="s">
        <v>346</v>
      </c>
      <c r="G36" s="134" t="s">
        <v>351</v>
      </c>
      <c r="H36" s="134" t="s">
        <v>24</v>
      </c>
      <c r="I36" s="134" t="s">
        <v>23</v>
      </c>
      <c r="J36" s="321">
        <v>43711</v>
      </c>
    </row>
    <row r="37" spans="1:10" ht="30" x14ac:dyDescent="0.25">
      <c r="A37" s="262">
        <v>36</v>
      </c>
      <c r="B37" s="422" t="s">
        <v>84</v>
      </c>
      <c r="C37" s="320" t="s">
        <v>87</v>
      </c>
      <c r="D37" s="134" t="s">
        <v>90</v>
      </c>
      <c r="E37" s="134" t="s">
        <v>339</v>
      </c>
      <c r="F37" s="323" t="s">
        <v>347</v>
      </c>
      <c r="G37" s="134" t="s">
        <v>351</v>
      </c>
      <c r="H37" s="134" t="s">
        <v>24</v>
      </c>
      <c r="I37" s="134" t="s">
        <v>23</v>
      </c>
      <c r="J37" s="321">
        <v>43711</v>
      </c>
    </row>
    <row r="38" spans="1:10" x14ac:dyDescent="0.25">
      <c r="A38" s="262">
        <v>37</v>
      </c>
      <c r="B38" s="422" t="s">
        <v>84</v>
      </c>
      <c r="C38" s="320" t="s">
        <v>84</v>
      </c>
      <c r="D38" s="134" t="s">
        <v>348</v>
      </c>
      <c r="E38" s="320" t="s">
        <v>349</v>
      </c>
      <c r="F38" s="323" t="s">
        <v>350</v>
      </c>
      <c r="G38" s="134" t="s">
        <v>351</v>
      </c>
      <c r="H38" s="134" t="s">
        <v>24</v>
      </c>
      <c r="I38" s="134" t="s">
        <v>23</v>
      </c>
      <c r="J38" s="321">
        <v>43711</v>
      </c>
    </row>
    <row r="39" spans="1:10" ht="60" x14ac:dyDescent="0.25">
      <c r="A39" s="262">
        <v>38</v>
      </c>
      <c r="B39" s="422" t="s">
        <v>84</v>
      </c>
      <c r="C39" s="320" t="s">
        <v>355</v>
      </c>
      <c r="D39" s="134" t="s">
        <v>352</v>
      </c>
      <c r="E39" s="320" t="s">
        <v>356</v>
      </c>
      <c r="F39" s="323" t="s">
        <v>353</v>
      </c>
      <c r="G39" s="134" t="s">
        <v>351</v>
      </c>
      <c r="H39" s="134" t="s">
        <v>24</v>
      </c>
      <c r="I39" s="134" t="s">
        <v>23</v>
      </c>
      <c r="J39" s="321">
        <v>43711</v>
      </c>
    </row>
    <row r="40" spans="1:10" x14ac:dyDescent="0.25">
      <c r="A40" s="262">
        <v>39</v>
      </c>
      <c r="B40" s="422" t="s">
        <v>84</v>
      </c>
      <c r="C40" s="320" t="s">
        <v>7</v>
      </c>
      <c r="D40" s="134" t="s">
        <v>358</v>
      </c>
      <c r="E40" s="320" t="s">
        <v>359</v>
      </c>
      <c r="F40" s="323" t="s">
        <v>360</v>
      </c>
      <c r="G40" s="134" t="s">
        <v>335</v>
      </c>
      <c r="H40" s="134" t="s">
        <v>24</v>
      </c>
      <c r="I40" s="134" t="s">
        <v>23</v>
      </c>
      <c r="J40" s="321">
        <v>43711</v>
      </c>
    </row>
    <row r="41" spans="1:10" x14ac:dyDescent="0.25">
      <c r="A41" s="262">
        <v>40</v>
      </c>
      <c r="B41" s="422" t="s">
        <v>84</v>
      </c>
      <c r="C41" s="320" t="s">
        <v>69</v>
      </c>
      <c r="D41" s="134" t="s">
        <v>126</v>
      </c>
      <c r="E41" s="320" t="s">
        <v>139</v>
      </c>
      <c r="F41" s="323" t="s">
        <v>140</v>
      </c>
      <c r="G41" s="134" t="s">
        <v>335</v>
      </c>
      <c r="H41" s="134" t="s">
        <v>24</v>
      </c>
      <c r="I41" s="134" t="s">
        <v>23</v>
      </c>
      <c r="J41" s="321">
        <v>43711</v>
      </c>
    </row>
    <row r="42" spans="1:10" x14ac:dyDescent="0.25">
      <c r="A42" s="262">
        <v>41</v>
      </c>
      <c r="B42" s="422"/>
      <c r="C42" s="320" t="s">
        <v>70</v>
      </c>
      <c r="D42" s="134" t="s">
        <v>361</v>
      </c>
      <c r="E42" s="320" t="s">
        <v>362</v>
      </c>
      <c r="F42" s="323" t="s">
        <v>363</v>
      </c>
      <c r="G42" s="134" t="s">
        <v>335</v>
      </c>
      <c r="H42" s="134" t="s">
        <v>24</v>
      </c>
      <c r="I42" s="134" t="s">
        <v>23</v>
      </c>
      <c r="J42" s="321">
        <v>43711</v>
      </c>
    </row>
    <row r="43" spans="1:10" ht="30" x14ac:dyDescent="0.25">
      <c r="A43" s="262">
        <v>42</v>
      </c>
      <c r="B43" s="422" t="s">
        <v>84</v>
      </c>
      <c r="C43" s="320" t="s">
        <v>71</v>
      </c>
      <c r="D43" s="134" t="s">
        <v>72</v>
      </c>
      <c r="E43" s="134" t="s">
        <v>326</v>
      </c>
      <c r="F43" s="323" t="s">
        <v>327</v>
      </c>
      <c r="G43" s="134" t="s">
        <v>335</v>
      </c>
      <c r="H43" s="134" t="s">
        <v>24</v>
      </c>
      <c r="I43" s="134" t="s">
        <v>23</v>
      </c>
      <c r="J43" s="321">
        <v>43711</v>
      </c>
    </row>
    <row r="44" spans="1:10" x14ac:dyDescent="0.25">
      <c r="A44" s="262">
        <v>43</v>
      </c>
      <c r="B44" s="422" t="s">
        <v>84</v>
      </c>
      <c r="C44" s="320" t="s">
        <v>6</v>
      </c>
      <c r="D44" s="134" t="s">
        <v>112</v>
      </c>
      <c r="E44" s="320" t="s">
        <v>114</v>
      </c>
      <c r="F44" s="323" t="s">
        <v>120</v>
      </c>
      <c r="G44" s="134" t="s">
        <v>335</v>
      </c>
      <c r="H44" s="134" t="s">
        <v>24</v>
      </c>
      <c r="I44" s="134" t="s">
        <v>23</v>
      </c>
      <c r="J44" s="321">
        <v>43711</v>
      </c>
    </row>
    <row r="45" spans="1:10" ht="30" x14ac:dyDescent="0.25">
      <c r="A45" s="262">
        <v>44</v>
      </c>
      <c r="B45" s="422" t="s">
        <v>84</v>
      </c>
      <c r="C45" s="320" t="s">
        <v>262</v>
      </c>
      <c r="D45" s="134" t="s">
        <v>365</v>
      </c>
      <c r="E45" s="320" t="s">
        <v>262</v>
      </c>
      <c r="F45" s="323" t="s">
        <v>262</v>
      </c>
      <c r="G45" s="134" t="s">
        <v>351</v>
      </c>
      <c r="H45" s="134" t="s">
        <v>24</v>
      </c>
      <c r="I45" s="134" t="s">
        <v>23</v>
      </c>
      <c r="J45" s="321">
        <v>43711</v>
      </c>
    </row>
    <row r="46" spans="1:10" ht="30" x14ac:dyDescent="0.25">
      <c r="A46" s="262">
        <v>45</v>
      </c>
      <c r="B46" s="422" t="s">
        <v>84</v>
      </c>
      <c r="C46" s="320" t="s">
        <v>261</v>
      </c>
      <c r="D46" s="134" t="s">
        <v>364</v>
      </c>
      <c r="E46" s="320" t="s">
        <v>261</v>
      </c>
      <c r="F46" s="323" t="s">
        <v>261</v>
      </c>
      <c r="G46" s="134" t="s">
        <v>351</v>
      </c>
      <c r="H46" s="134" t="s">
        <v>24</v>
      </c>
      <c r="I46" s="134" t="s">
        <v>23</v>
      </c>
      <c r="J46" s="321">
        <v>43711</v>
      </c>
    </row>
    <row r="47" spans="1:10" ht="30" x14ac:dyDescent="0.25">
      <c r="A47" s="262">
        <v>46</v>
      </c>
      <c r="B47" s="422" t="s">
        <v>84</v>
      </c>
      <c r="C47" s="320" t="s">
        <v>366</v>
      </c>
      <c r="D47" s="134" t="s">
        <v>371</v>
      </c>
      <c r="E47" s="320" t="s">
        <v>369</v>
      </c>
      <c r="F47" s="323" t="s">
        <v>368</v>
      </c>
      <c r="G47" s="134" t="s">
        <v>351</v>
      </c>
      <c r="H47" s="134" t="s">
        <v>24</v>
      </c>
      <c r="I47" s="134" t="s">
        <v>23</v>
      </c>
      <c r="J47" s="321">
        <v>43712</v>
      </c>
    </row>
    <row r="48" spans="1:10" ht="30" x14ac:dyDescent="0.25">
      <c r="A48" s="262">
        <v>47</v>
      </c>
      <c r="B48" s="422" t="s">
        <v>84</v>
      </c>
      <c r="C48" s="320" t="s">
        <v>367</v>
      </c>
      <c r="D48" s="134" t="s">
        <v>372</v>
      </c>
      <c r="E48" s="320" t="s">
        <v>370</v>
      </c>
      <c r="F48" s="323" t="s">
        <v>368</v>
      </c>
      <c r="G48" s="134" t="s">
        <v>351</v>
      </c>
      <c r="H48" s="134" t="s">
        <v>24</v>
      </c>
      <c r="I48" s="134" t="s">
        <v>23</v>
      </c>
      <c r="J48" s="321">
        <v>43712</v>
      </c>
    </row>
    <row r="49" spans="1:10" ht="30" x14ac:dyDescent="0.25">
      <c r="A49" s="262">
        <v>48</v>
      </c>
      <c r="B49" s="422" t="s">
        <v>84</v>
      </c>
      <c r="C49" s="320" t="s">
        <v>264</v>
      </c>
      <c r="D49" s="134" t="s">
        <v>373</v>
      </c>
      <c r="E49" s="320" t="s">
        <v>378</v>
      </c>
      <c r="F49" s="323" t="s">
        <v>376</v>
      </c>
      <c r="G49" s="134" t="s">
        <v>380</v>
      </c>
      <c r="H49" s="134" t="s">
        <v>24</v>
      </c>
      <c r="I49" s="134" t="s">
        <v>23</v>
      </c>
      <c r="J49" s="321">
        <v>43712</v>
      </c>
    </row>
    <row r="50" spans="1:10" ht="30" x14ac:dyDescent="0.25">
      <c r="A50" s="262">
        <v>49</v>
      </c>
      <c r="B50" s="422" t="s">
        <v>84</v>
      </c>
      <c r="C50" s="320" t="s">
        <v>259</v>
      </c>
      <c r="D50" s="134" t="s">
        <v>259</v>
      </c>
      <c r="E50" s="320" t="s">
        <v>377</v>
      </c>
      <c r="F50" s="323" t="s">
        <v>379</v>
      </c>
      <c r="G50" s="134" t="s">
        <v>380</v>
      </c>
      <c r="H50" s="134" t="s">
        <v>24</v>
      </c>
      <c r="I50" s="134" t="s">
        <v>23</v>
      </c>
      <c r="J50" s="321">
        <v>43712</v>
      </c>
    </row>
    <row r="51" spans="1:10" ht="30" x14ac:dyDescent="0.25">
      <c r="A51" s="262">
        <v>50</v>
      </c>
      <c r="B51" s="422" t="s">
        <v>84</v>
      </c>
      <c r="C51" s="320" t="s">
        <v>155</v>
      </c>
      <c r="D51" s="134" t="s">
        <v>374</v>
      </c>
      <c r="E51" s="320" t="s">
        <v>382</v>
      </c>
      <c r="F51" s="323" t="s">
        <v>383</v>
      </c>
      <c r="G51" s="134" t="s">
        <v>380</v>
      </c>
      <c r="H51" s="134" t="s">
        <v>24</v>
      </c>
      <c r="I51" s="134" t="s">
        <v>23</v>
      </c>
      <c r="J51" s="321">
        <v>43712</v>
      </c>
    </row>
    <row r="52" spans="1:10" ht="30" x14ac:dyDescent="0.25">
      <c r="A52" s="262">
        <v>51</v>
      </c>
      <c r="B52" s="422" t="s">
        <v>84</v>
      </c>
      <c r="C52" s="320" t="s">
        <v>265</v>
      </c>
      <c r="D52" s="134" t="s">
        <v>375</v>
      </c>
      <c r="E52" s="320" t="s">
        <v>381</v>
      </c>
      <c r="F52" s="323" t="s">
        <v>384</v>
      </c>
      <c r="G52" s="134" t="s">
        <v>380</v>
      </c>
      <c r="H52" s="134" t="s">
        <v>24</v>
      </c>
      <c r="I52" s="134" t="s">
        <v>23</v>
      </c>
      <c r="J52" s="321">
        <v>43712</v>
      </c>
    </row>
  </sheetData>
  <autoFilter ref="A1:J20" xr:uid="{2A50D6E7-6422-4BD4-BCEF-A7B4FDEA47DF}"/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63F9-FD33-48E5-8B79-87B7E2D21479}">
  <dimension ref="A1:XEX15"/>
  <sheetViews>
    <sheetView zoomScale="115" zoomScaleNormal="115" workbookViewId="0"/>
  </sheetViews>
  <sheetFormatPr baseColWidth="10" defaultRowHeight="15" x14ac:dyDescent="0.25"/>
  <cols>
    <col min="1" max="1" width="16.85546875" style="215" customWidth="1"/>
    <col min="2" max="2" width="51.140625" style="16" customWidth="1"/>
    <col min="3" max="3" width="10.140625" style="19" customWidth="1"/>
    <col min="4" max="4" width="17" style="14" customWidth="1"/>
    <col min="5" max="5" width="18.140625" style="19" customWidth="1"/>
    <col min="6" max="6" width="11.42578125" style="19"/>
    <col min="7" max="31" width="11.42578125" style="317"/>
    <col min="32" max="16384" width="11.42578125" style="19"/>
  </cols>
  <sheetData>
    <row r="1" spans="1:16378" ht="26.25" x14ac:dyDescent="0.25">
      <c r="A1" s="39" t="s">
        <v>129</v>
      </c>
      <c r="B1" s="39"/>
      <c r="C1" s="21"/>
      <c r="E1" s="21"/>
      <c r="F1" s="185"/>
      <c r="G1" s="314"/>
      <c r="H1" s="315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</row>
    <row r="2" spans="1:16378" ht="26.25" x14ac:dyDescent="0.25">
      <c r="A2" s="39"/>
      <c r="F2" s="185"/>
      <c r="G2" s="314"/>
      <c r="H2" s="315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</row>
    <row r="3" spans="1:16378" x14ac:dyDescent="0.25">
      <c r="B3" s="447" t="s">
        <v>152</v>
      </c>
      <c r="C3" s="448"/>
      <c r="D3" s="448"/>
      <c r="E3" s="449"/>
    </row>
    <row r="4" spans="1:16378" x14ac:dyDescent="0.25">
      <c r="B4" s="453" t="s">
        <v>153</v>
      </c>
      <c r="C4" s="454"/>
      <c r="D4" s="454"/>
      <c r="E4" s="455"/>
    </row>
    <row r="5" spans="1:16378" x14ac:dyDescent="0.25">
      <c r="B5" s="450" t="s">
        <v>159</v>
      </c>
      <c r="C5" s="451"/>
      <c r="D5" s="451"/>
      <c r="E5" s="452"/>
    </row>
    <row r="6" spans="1:16378" x14ac:dyDescent="0.25">
      <c r="B6" s="456" t="s">
        <v>312</v>
      </c>
      <c r="C6" s="457"/>
      <c r="D6" s="457"/>
      <c r="E6" s="458"/>
    </row>
    <row r="8" spans="1:16378" x14ac:dyDescent="0.25">
      <c r="B8" s="222"/>
      <c r="C8" s="222"/>
    </row>
    <row r="9" spans="1:16378" x14ac:dyDescent="0.25">
      <c r="B9" s="223"/>
    </row>
    <row r="10" spans="1:16378" ht="26.25" x14ac:dyDescent="0.25">
      <c r="A10" s="39" t="s">
        <v>317</v>
      </c>
    </row>
    <row r="11" spans="1:16378" s="184" customFormat="1" ht="26.25" x14ac:dyDescent="0.25">
      <c r="A11" s="224"/>
      <c r="B11" s="98" t="s">
        <v>157</v>
      </c>
      <c r="C11" s="98" t="s">
        <v>130</v>
      </c>
      <c r="D11" s="98" t="s">
        <v>14</v>
      </c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16378" s="184" customFormat="1" ht="30" x14ac:dyDescent="0.25">
      <c r="A12" s="224"/>
      <c r="B12" s="225" t="s">
        <v>286</v>
      </c>
      <c r="C12" s="245">
        <v>1.5</v>
      </c>
      <c r="D12" s="225" t="s">
        <v>311</v>
      </c>
      <c r="E12" s="326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</row>
    <row r="13" spans="1:16378" s="186" customFormat="1" x14ac:dyDescent="0.25">
      <c r="A13" s="216"/>
      <c r="B13" s="16"/>
      <c r="C13" s="19"/>
      <c r="D13" s="14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</row>
    <row r="14" spans="1:16378" s="186" customFormat="1" x14ac:dyDescent="0.25">
      <c r="A14" s="216"/>
      <c r="B14" s="16"/>
      <c r="C14" s="19"/>
      <c r="D14" s="14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</row>
    <row r="15" spans="1:16378" s="186" customFormat="1" x14ac:dyDescent="0.25">
      <c r="A15" s="216"/>
      <c r="B15" s="16"/>
      <c r="C15" s="19"/>
      <c r="D15" s="14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</row>
  </sheetData>
  <mergeCells count="4">
    <mergeCell ref="B3:E3"/>
    <mergeCell ref="B5:E5"/>
    <mergeCell ref="B4:E4"/>
    <mergeCell ref="B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99F7-B87D-4675-8B95-6F3F12447565}">
  <dimension ref="A1:AW65"/>
  <sheetViews>
    <sheetView topLeftCell="F1" zoomScaleNormal="100" workbookViewId="0">
      <selection activeCell="AB70" sqref="AB70"/>
    </sheetView>
  </sheetViews>
  <sheetFormatPr baseColWidth="10" defaultRowHeight="15" x14ac:dyDescent="0.25"/>
  <cols>
    <col min="1" max="1" width="3.5703125" style="107" customWidth="1"/>
    <col min="2" max="2" width="4.42578125" style="95" customWidth="1"/>
    <col min="3" max="3" width="20.140625" style="68" customWidth="1"/>
    <col min="4" max="7" width="20.140625" style="134" customWidth="1"/>
    <col min="8" max="9" width="13.140625" style="45" customWidth="1"/>
    <col min="10" max="10" width="3.5703125" style="55" customWidth="1"/>
    <col min="11" max="20" width="3.5703125" style="134" customWidth="1"/>
    <col min="21" max="23" width="11.28515625" style="335" customWidth="1"/>
    <col min="24" max="24" width="11" style="335" customWidth="1"/>
    <col min="25" max="27" width="11.28515625" style="335" customWidth="1"/>
    <col min="28" max="28" width="13.42578125" style="372" customWidth="1"/>
    <col min="29" max="29" width="4.85546875" style="134" customWidth="1"/>
    <col min="30" max="31" width="3.5703125" style="134" customWidth="1"/>
    <col min="32" max="32" width="5.42578125" style="134" customWidth="1"/>
    <col min="33" max="33" width="11.42578125" style="379"/>
    <col min="34" max="34" width="20.42578125" style="134" customWidth="1"/>
    <col min="35" max="35" width="22.5703125" style="134" customWidth="1"/>
    <col min="36" max="36" width="17.85546875" style="134" customWidth="1"/>
    <col min="37" max="37" width="46.28515625" style="134" customWidth="1"/>
    <col min="38" max="38" width="23.5703125" style="134" customWidth="1"/>
    <col min="39" max="39" width="23.7109375" style="134" customWidth="1"/>
    <col min="40" max="40" width="41.85546875" style="134" customWidth="1"/>
    <col min="41" max="16384" width="11.42578125" style="134"/>
  </cols>
  <sheetData>
    <row r="1" spans="1:49" s="186" customFormat="1" ht="26.25" x14ac:dyDescent="0.25">
      <c r="A1" s="13" t="s">
        <v>305</v>
      </c>
      <c r="B1" s="259"/>
      <c r="D1" s="187"/>
      <c r="H1" s="18"/>
      <c r="I1" s="18"/>
      <c r="K1" s="18"/>
      <c r="L1" s="18"/>
      <c r="M1" s="18"/>
      <c r="N1" s="260"/>
      <c r="O1" s="18"/>
      <c r="P1" s="18"/>
      <c r="U1" s="335"/>
      <c r="V1" s="335"/>
      <c r="W1" s="335"/>
      <c r="X1" s="335"/>
      <c r="Y1" s="335"/>
      <c r="Z1" s="335"/>
      <c r="AA1" s="335"/>
      <c r="AB1" s="372"/>
      <c r="AG1" s="378"/>
      <c r="AJ1" s="261"/>
      <c r="AK1" s="118"/>
      <c r="AL1" s="261"/>
      <c r="AM1" s="36"/>
      <c r="AN1" s="261"/>
      <c r="AO1" s="118"/>
      <c r="AP1" s="261"/>
      <c r="AQ1" s="118"/>
      <c r="AR1" s="261"/>
      <c r="AS1" s="118"/>
      <c r="AT1" s="261"/>
      <c r="AU1" s="118"/>
      <c r="AV1" s="261"/>
      <c r="AW1" s="118"/>
    </row>
    <row r="2" spans="1:49" s="68" customFormat="1" ht="15.75" thickBot="1" x14ac:dyDescent="0.3">
      <c r="A2" s="18"/>
      <c r="B2" s="105"/>
      <c r="C2" s="105"/>
      <c r="D2" s="105"/>
      <c r="E2" s="105"/>
      <c r="F2" s="105"/>
      <c r="G2" s="105"/>
      <c r="H2" s="307"/>
      <c r="I2" s="307"/>
      <c r="J2" s="105"/>
      <c r="K2" s="105"/>
      <c r="L2" s="105"/>
      <c r="M2" s="471"/>
      <c r="N2" s="471"/>
      <c r="O2" s="471"/>
      <c r="P2" s="471"/>
      <c r="Q2" s="471"/>
      <c r="R2" s="471"/>
      <c r="S2" s="307"/>
      <c r="T2" s="307"/>
      <c r="U2" s="333"/>
      <c r="V2" s="333"/>
      <c r="W2" s="333"/>
      <c r="X2" s="333"/>
      <c r="Y2" s="333"/>
      <c r="Z2" s="333"/>
      <c r="AA2" s="333"/>
      <c r="AB2" s="373"/>
      <c r="AC2" s="307"/>
      <c r="AD2" s="307"/>
      <c r="AE2" s="307"/>
      <c r="AG2" s="379"/>
      <c r="AK2" s="250"/>
      <c r="AM2" s="250"/>
      <c r="AO2" s="250"/>
      <c r="AQ2" s="250"/>
      <c r="AS2" s="250"/>
      <c r="AU2" s="250"/>
      <c r="AW2" s="250"/>
    </row>
    <row r="3" spans="1:49" s="68" customFormat="1" ht="21" customHeight="1" thickBot="1" x14ac:dyDescent="0.3">
      <c r="A3" s="478" t="s">
        <v>160</v>
      </c>
      <c r="B3" s="478"/>
      <c r="C3" s="478"/>
      <c r="D3" s="478"/>
      <c r="E3" s="478"/>
      <c r="F3" s="478"/>
      <c r="G3" s="478"/>
      <c r="H3" s="478"/>
      <c r="I3" s="478"/>
      <c r="J3" s="478" t="s">
        <v>161</v>
      </c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312"/>
      <c r="AF3" s="272"/>
      <c r="AG3" s="380" t="s">
        <v>171</v>
      </c>
      <c r="AH3" s="370" t="s">
        <v>172</v>
      </c>
      <c r="AI3" s="370" t="s">
        <v>237</v>
      </c>
      <c r="AJ3" s="370" t="s">
        <v>173</v>
      </c>
      <c r="AK3" s="370" t="s">
        <v>174</v>
      </c>
      <c r="AL3" s="370" t="s">
        <v>175</v>
      </c>
      <c r="AM3" s="370" t="s">
        <v>176</v>
      </c>
      <c r="AN3" s="371" t="s">
        <v>177</v>
      </c>
      <c r="AO3" s="250"/>
      <c r="AQ3" s="250"/>
      <c r="AS3" s="250"/>
      <c r="AU3" s="250"/>
      <c r="AW3" s="250"/>
    </row>
    <row r="4" spans="1:49" x14ac:dyDescent="0.25">
      <c r="B4" s="192" t="s">
        <v>59</v>
      </c>
      <c r="AG4" s="381">
        <v>5</v>
      </c>
      <c r="AH4" s="263"/>
      <c r="AI4" s="263"/>
      <c r="AJ4" s="263"/>
      <c r="AK4" s="263" t="s">
        <v>178</v>
      </c>
      <c r="AL4" s="263"/>
      <c r="AM4" s="263"/>
      <c r="AN4" s="263"/>
    </row>
    <row r="5" spans="1:49" s="262" customFormat="1" ht="30" x14ac:dyDescent="0.25">
      <c r="A5" s="80"/>
      <c r="B5" s="44" t="s">
        <v>60</v>
      </c>
      <c r="C5" s="264" t="s">
        <v>45</v>
      </c>
      <c r="D5" s="265" t="s">
        <v>266</v>
      </c>
      <c r="E5" s="265" t="s">
        <v>272</v>
      </c>
      <c r="F5" s="265" t="s">
        <v>277</v>
      </c>
      <c r="G5" s="265" t="s">
        <v>282</v>
      </c>
      <c r="H5" s="264" t="s">
        <v>5</v>
      </c>
      <c r="I5" s="264" t="s">
        <v>5</v>
      </c>
      <c r="U5" s="336"/>
      <c r="V5" s="336"/>
      <c r="W5" s="336"/>
      <c r="X5" s="336"/>
      <c r="Y5" s="336"/>
      <c r="Z5" s="336"/>
      <c r="AA5" s="336"/>
      <c r="AB5" s="374"/>
      <c r="AG5" s="381">
        <f>AG4-0.1</f>
        <v>4.9000000000000004</v>
      </c>
      <c r="AH5" s="263"/>
      <c r="AI5" s="263"/>
      <c r="AJ5" s="263"/>
      <c r="AK5" s="263" t="s">
        <v>179</v>
      </c>
      <c r="AL5" s="263"/>
      <c r="AM5" s="263"/>
      <c r="AN5" s="263"/>
    </row>
    <row r="6" spans="1:49" x14ac:dyDescent="0.25">
      <c r="B6" s="44">
        <v>5</v>
      </c>
      <c r="C6" s="273" t="s">
        <v>61</v>
      </c>
      <c r="D6" s="274" t="s">
        <v>61</v>
      </c>
      <c r="E6" s="489" t="s">
        <v>273</v>
      </c>
      <c r="F6" s="489" t="s">
        <v>278</v>
      </c>
      <c r="G6" s="274" t="s">
        <v>61</v>
      </c>
      <c r="H6" s="327" t="s">
        <v>164</v>
      </c>
      <c r="I6" s="328">
        <f t="shared" ref="I6:I12" si="0">1/10^(5-B6)</f>
        <v>1</v>
      </c>
      <c r="AG6" s="381">
        <f t="shared" ref="AG6:AG63" si="1">AG5-0.1</f>
        <v>4.8000000000000007</v>
      </c>
      <c r="AH6" s="263"/>
      <c r="AI6" s="263" t="s">
        <v>180</v>
      </c>
      <c r="AJ6" s="263"/>
      <c r="AK6" s="263" t="s">
        <v>181</v>
      </c>
      <c r="AL6" s="263"/>
      <c r="AM6" s="263"/>
      <c r="AN6" s="263"/>
    </row>
    <row r="7" spans="1:49" ht="25.5" x14ac:dyDescent="0.25">
      <c r="B7" s="44">
        <v>4</v>
      </c>
      <c r="C7" s="273" t="s">
        <v>62</v>
      </c>
      <c r="D7" s="274" t="s">
        <v>267</v>
      </c>
      <c r="E7" s="490"/>
      <c r="F7" s="490"/>
      <c r="G7" s="274" t="s">
        <v>281</v>
      </c>
      <c r="H7" s="327" t="s">
        <v>165</v>
      </c>
      <c r="I7" s="328">
        <f t="shared" si="0"/>
        <v>0.1</v>
      </c>
      <c r="AG7" s="381">
        <f t="shared" si="1"/>
        <v>4.7000000000000011</v>
      </c>
      <c r="AH7" s="263"/>
      <c r="AI7" s="263"/>
      <c r="AJ7" s="263"/>
      <c r="AK7" s="263" t="s">
        <v>182</v>
      </c>
      <c r="AL7" s="263"/>
      <c r="AM7" s="263"/>
      <c r="AN7" s="263"/>
    </row>
    <row r="8" spans="1:49" ht="25.5" x14ac:dyDescent="0.25">
      <c r="B8" s="44">
        <v>3</v>
      </c>
      <c r="C8" s="273" t="s">
        <v>63</v>
      </c>
      <c r="D8" s="274" t="s">
        <v>268</v>
      </c>
      <c r="E8" s="274" t="s">
        <v>274</v>
      </c>
      <c r="F8" s="274" t="s">
        <v>65</v>
      </c>
      <c r="G8" s="308" t="s">
        <v>65</v>
      </c>
      <c r="H8" s="327" t="s">
        <v>166</v>
      </c>
      <c r="I8" s="328">
        <f t="shared" si="0"/>
        <v>0.01</v>
      </c>
      <c r="AG8" s="381">
        <f t="shared" si="1"/>
        <v>4.6000000000000014</v>
      </c>
      <c r="AH8" s="263"/>
      <c r="AI8" s="263"/>
      <c r="AJ8" s="263"/>
      <c r="AK8" s="263" t="s">
        <v>253</v>
      </c>
      <c r="AL8" s="263"/>
      <c r="AM8" s="263"/>
      <c r="AN8" s="263" t="s">
        <v>183</v>
      </c>
    </row>
    <row r="9" spans="1:49" ht="25.5" x14ac:dyDescent="0.25">
      <c r="B9" s="44">
        <v>2</v>
      </c>
      <c r="C9" s="273" t="s">
        <v>64</v>
      </c>
      <c r="D9" s="274" t="s">
        <v>269</v>
      </c>
      <c r="E9" s="274" t="s">
        <v>275</v>
      </c>
      <c r="F9" s="274" t="s">
        <v>279</v>
      </c>
      <c r="G9" s="310"/>
      <c r="H9" s="327" t="s">
        <v>167</v>
      </c>
      <c r="I9" s="328">
        <f t="shared" si="0"/>
        <v>1E-3</v>
      </c>
      <c r="AG9" s="381">
        <f t="shared" si="1"/>
        <v>4.5000000000000018</v>
      </c>
      <c r="AH9" s="263"/>
      <c r="AI9" s="263"/>
      <c r="AJ9" s="263"/>
      <c r="AK9" s="263" t="s">
        <v>252</v>
      </c>
      <c r="AL9" s="263"/>
      <c r="AM9" s="263"/>
      <c r="AN9" s="263" t="s">
        <v>184</v>
      </c>
    </row>
    <row r="10" spans="1:49" ht="25.5" x14ac:dyDescent="0.25">
      <c r="B10" s="44">
        <v>1</v>
      </c>
      <c r="C10" s="273" t="s">
        <v>65</v>
      </c>
      <c r="D10" s="274" t="s">
        <v>270</v>
      </c>
      <c r="E10" s="489" t="s">
        <v>276</v>
      </c>
      <c r="F10" s="489" t="s">
        <v>280</v>
      </c>
      <c r="G10" s="310"/>
      <c r="H10" s="327" t="s">
        <v>168</v>
      </c>
      <c r="I10" s="328">
        <f t="shared" si="0"/>
        <v>1E-4</v>
      </c>
      <c r="AG10" s="381">
        <f t="shared" si="1"/>
        <v>4.4000000000000021</v>
      </c>
      <c r="AH10" s="263"/>
      <c r="AI10" s="263" t="s">
        <v>185</v>
      </c>
      <c r="AJ10" s="263"/>
      <c r="AK10" s="263" t="s">
        <v>186</v>
      </c>
      <c r="AL10" s="263"/>
      <c r="AM10" s="263"/>
      <c r="AN10" s="263" t="s">
        <v>187</v>
      </c>
    </row>
    <row r="11" spans="1:49" ht="25.5" x14ac:dyDescent="0.25">
      <c r="B11" s="44">
        <v>0</v>
      </c>
      <c r="C11" s="273" t="s">
        <v>66</v>
      </c>
      <c r="D11" s="308" t="s">
        <v>271</v>
      </c>
      <c r="E11" s="491"/>
      <c r="F11" s="491"/>
      <c r="G11" s="310"/>
      <c r="H11" s="327" t="s">
        <v>169</v>
      </c>
      <c r="I11" s="328">
        <f t="shared" si="0"/>
        <v>1.0000000000000001E-5</v>
      </c>
      <c r="AG11" s="381">
        <f t="shared" si="1"/>
        <v>4.3000000000000025</v>
      </c>
      <c r="AH11" s="263"/>
      <c r="AI11" s="263"/>
      <c r="AJ11" s="263"/>
      <c r="AK11" s="263" t="s">
        <v>251</v>
      </c>
      <c r="AL11" s="263"/>
      <c r="AM11" s="263"/>
      <c r="AN11" s="263" t="s">
        <v>188</v>
      </c>
    </row>
    <row r="12" spans="1:49" x14ac:dyDescent="0.25">
      <c r="B12" s="44">
        <v>-1</v>
      </c>
      <c r="C12" s="273" t="s">
        <v>67</v>
      </c>
      <c r="D12" s="309"/>
      <c r="E12" s="490"/>
      <c r="F12" s="490"/>
      <c r="G12" s="309"/>
      <c r="H12" s="327" t="s">
        <v>170</v>
      </c>
      <c r="I12" s="328">
        <f t="shared" si="0"/>
        <v>9.9999999999999995E-7</v>
      </c>
      <c r="AG12" s="381">
        <f t="shared" si="1"/>
        <v>4.2000000000000028</v>
      </c>
      <c r="AH12" s="263" t="s">
        <v>189</v>
      </c>
      <c r="AI12" s="263" t="s">
        <v>190</v>
      </c>
      <c r="AJ12" s="263"/>
      <c r="AK12" s="263"/>
      <c r="AL12" s="263" t="s">
        <v>250</v>
      </c>
      <c r="AM12" s="263"/>
      <c r="AN12" s="263" t="s">
        <v>191</v>
      </c>
    </row>
    <row r="13" spans="1:49" x14ac:dyDescent="0.25">
      <c r="AG13" s="381">
        <f t="shared" si="1"/>
        <v>4.1000000000000032</v>
      </c>
      <c r="AH13" s="263"/>
      <c r="AI13" s="263"/>
      <c r="AJ13" s="263"/>
      <c r="AK13" s="263"/>
      <c r="AL13" s="263"/>
      <c r="AM13" s="263"/>
      <c r="AN13" s="263" t="s">
        <v>192</v>
      </c>
    </row>
    <row r="14" spans="1:49" x14ac:dyDescent="0.25">
      <c r="B14" s="192" t="s">
        <v>163</v>
      </c>
      <c r="AG14" s="381">
        <f t="shared" si="1"/>
        <v>4.0000000000000036</v>
      </c>
      <c r="AH14" s="263"/>
      <c r="AI14" s="263" t="s">
        <v>249</v>
      </c>
      <c r="AJ14" s="263" t="s">
        <v>194</v>
      </c>
      <c r="AK14" s="263" t="s">
        <v>193</v>
      </c>
      <c r="AL14" s="263" t="s">
        <v>135</v>
      </c>
      <c r="AM14" s="263" t="s">
        <v>195</v>
      </c>
      <c r="AN14" s="263" t="s">
        <v>196</v>
      </c>
    </row>
    <row r="15" spans="1:49" s="262" customFormat="1" x14ac:dyDescent="0.25">
      <c r="A15" s="80"/>
      <c r="B15" s="73" t="s">
        <v>68</v>
      </c>
      <c r="C15" s="262" t="s">
        <v>45</v>
      </c>
      <c r="J15" s="80"/>
      <c r="U15" s="336"/>
      <c r="V15" s="336"/>
      <c r="W15" s="336"/>
      <c r="X15" s="336"/>
      <c r="Y15" s="336"/>
      <c r="Z15" s="336"/>
      <c r="AA15" s="336"/>
      <c r="AB15" s="374"/>
      <c r="AG15" s="381">
        <f t="shared" si="1"/>
        <v>3.9000000000000035</v>
      </c>
      <c r="AH15" s="263" t="s">
        <v>197</v>
      </c>
      <c r="AI15" s="263"/>
      <c r="AJ15" s="263"/>
      <c r="AK15" s="263"/>
      <c r="AL15" s="263"/>
      <c r="AM15" s="263"/>
      <c r="AN15" s="263" t="s">
        <v>198</v>
      </c>
    </row>
    <row r="16" spans="1:49" x14ac:dyDescent="0.25">
      <c r="B16" s="44">
        <v>5</v>
      </c>
      <c r="C16" s="266" t="s">
        <v>73</v>
      </c>
      <c r="AG16" s="381">
        <f t="shared" si="1"/>
        <v>3.8000000000000034</v>
      </c>
      <c r="AH16" s="263"/>
      <c r="AI16" s="263"/>
      <c r="AJ16" s="263"/>
      <c r="AK16" s="263" t="s">
        <v>199</v>
      </c>
      <c r="AL16" s="263" t="s">
        <v>248</v>
      </c>
      <c r="AM16" s="263"/>
      <c r="AN16" s="263" t="s">
        <v>200</v>
      </c>
    </row>
    <row r="17" spans="1:40" x14ac:dyDescent="0.25">
      <c r="B17" s="44">
        <v>4</v>
      </c>
      <c r="C17" s="266" t="s">
        <v>74</v>
      </c>
      <c r="AG17" s="381">
        <f t="shared" si="1"/>
        <v>3.7000000000000033</v>
      </c>
      <c r="AH17" s="263"/>
      <c r="AI17" s="263"/>
      <c r="AJ17" s="263"/>
      <c r="AK17" s="263"/>
      <c r="AL17" s="263"/>
      <c r="AM17" s="263"/>
      <c r="AN17" s="263" t="s">
        <v>201</v>
      </c>
    </row>
    <row r="18" spans="1:40" x14ac:dyDescent="0.25">
      <c r="B18" s="44">
        <v>3</v>
      </c>
      <c r="C18" s="266" t="s">
        <v>75</v>
      </c>
      <c r="AG18" s="381">
        <f t="shared" si="1"/>
        <v>3.6000000000000032</v>
      </c>
      <c r="AH18" s="263">
        <v>8</v>
      </c>
      <c r="AI18" s="263" t="s">
        <v>247</v>
      </c>
      <c r="AJ18" s="263"/>
      <c r="AK18" s="263"/>
      <c r="AL18" s="263"/>
      <c r="AM18" s="263"/>
      <c r="AN18" s="263" t="s">
        <v>202</v>
      </c>
    </row>
    <row r="19" spans="1:40" x14ac:dyDescent="0.25">
      <c r="B19" s="44">
        <v>2</v>
      </c>
      <c r="C19" s="266" t="s">
        <v>76</v>
      </c>
      <c r="AG19" s="381">
        <f t="shared" si="1"/>
        <v>3.5000000000000031</v>
      </c>
      <c r="AH19" s="263"/>
      <c r="AI19" s="263"/>
      <c r="AJ19" s="263"/>
      <c r="AK19" s="263" t="s">
        <v>246</v>
      </c>
      <c r="AL19" s="263"/>
      <c r="AM19" s="263"/>
      <c r="AN19" s="263" t="s">
        <v>203</v>
      </c>
    </row>
    <row r="20" spans="1:40" x14ac:dyDescent="0.25">
      <c r="B20" s="44">
        <v>1</v>
      </c>
      <c r="C20" s="266" t="s">
        <v>77</v>
      </c>
      <c r="AG20" s="381">
        <f t="shared" si="1"/>
        <v>3.400000000000003</v>
      </c>
      <c r="AH20" s="263"/>
      <c r="AI20" s="263"/>
      <c r="AJ20" s="263"/>
      <c r="AK20" s="263"/>
      <c r="AL20" s="263" t="s">
        <v>245</v>
      </c>
      <c r="AM20" s="263"/>
      <c r="AN20" s="263" t="s">
        <v>204</v>
      </c>
    </row>
    <row r="21" spans="1:40" x14ac:dyDescent="0.25">
      <c r="B21" s="44">
        <v>0</v>
      </c>
      <c r="C21" s="266" t="s">
        <v>78</v>
      </c>
      <c r="AG21" s="381">
        <f t="shared" si="1"/>
        <v>3.3000000000000029</v>
      </c>
      <c r="AH21" s="263" t="s">
        <v>205</v>
      </c>
      <c r="AI21" s="263" t="s">
        <v>206</v>
      </c>
      <c r="AJ21" s="263"/>
      <c r="AK21" s="263"/>
      <c r="AL21" s="263"/>
      <c r="AM21" s="263" t="s">
        <v>306</v>
      </c>
      <c r="AN21" s="263" t="s">
        <v>207</v>
      </c>
    </row>
    <row r="22" spans="1:40" x14ac:dyDescent="0.25">
      <c r="B22" s="44">
        <v>-1</v>
      </c>
      <c r="C22" s="266" t="s">
        <v>101</v>
      </c>
      <c r="AG22" s="381">
        <f t="shared" si="1"/>
        <v>3.2000000000000028</v>
      </c>
      <c r="AH22" s="263"/>
      <c r="AI22" s="263"/>
      <c r="AJ22" s="263"/>
      <c r="AK22" s="263"/>
      <c r="AL22" s="263"/>
      <c r="AM22" s="263"/>
      <c r="AN22" s="263" t="s">
        <v>208</v>
      </c>
    </row>
    <row r="23" spans="1:40" x14ac:dyDescent="0.25">
      <c r="B23" s="44"/>
      <c r="J23" s="269" t="s">
        <v>72</v>
      </c>
      <c r="U23" s="269" t="s">
        <v>72</v>
      </c>
      <c r="AG23" s="381">
        <f t="shared" si="1"/>
        <v>3.1000000000000028</v>
      </c>
      <c r="AH23" s="263"/>
      <c r="AI23" s="263"/>
      <c r="AJ23" s="263"/>
      <c r="AK23" s="263"/>
      <c r="AL23" s="263"/>
      <c r="AM23" s="263"/>
      <c r="AN23" s="263" t="s">
        <v>209</v>
      </c>
    </row>
    <row r="24" spans="1:40" x14ac:dyDescent="0.25">
      <c r="J24" s="472" t="s">
        <v>60</v>
      </c>
      <c r="K24" s="473"/>
      <c r="L24" s="473"/>
      <c r="M24" s="473"/>
      <c r="N24" s="473"/>
      <c r="O24" s="473"/>
      <c r="P24" s="473"/>
      <c r="Q24" s="459" t="s">
        <v>71</v>
      </c>
      <c r="R24" s="460"/>
      <c r="S24" s="311"/>
      <c r="T24" s="311"/>
      <c r="U24" s="487" t="s">
        <v>60</v>
      </c>
      <c r="V24" s="488"/>
      <c r="W24" s="488"/>
      <c r="X24" s="488"/>
      <c r="Y24" s="488"/>
      <c r="Z24" s="488"/>
      <c r="AA24" s="488"/>
      <c r="AB24" s="459" t="s">
        <v>71</v>
      </c>
      <c r="AC24" s="460"/>
      <c r="AD24" s="311"/>
      <c r="AE24" s="311"/>
      <c r="AG24" s="381">
        <f t="shared" si="1"/>
        <v>3.0000000000000027</v>
      </c>
      <c r="AH24" s="263">
        <v>6</v>
      </c>
      <c r="AI24" s="263" t="s">
        <v>243</v>
      </c>
      <c r="AJ24" s="263"/>
      <c r="AK24" s="263"/>
      <c r="AL24" s="263" t="s">
        <v>244</v>
      </c>
      <c r="AM24" s="263" t="s">
        <v>210</v>
      </c>
      <c r="AN24" s="263" t="s">
        <v>211</v>
      </c>
    </row>
    <row r="25" spans="1:40" s="262" customFormat="1" ht="30.75" customHeight="1" x14ac:dyDescent="0.25">
      <c r="A25" s="269" t="s">
        <v>72</v>
      </c>
      <c r="C25" s="68"/>
      <c r="J25" s="22">
        <v>-1</v>
      </c>
      <c r="K25" s="44">
        <v>0</v>
      </c>
      <c r="L25" s="44">
        <v>1</v>
      </c>
      <c r="M25" s="44">
        <v>2</v>
      </c>
      <c r="N25" s="44">
        <v>3</v>
      </c>
      <c r="O25" s="44">
        <v>4</v>
      </c>
      <c r="P25" s="44">
        <v>5</v>
      </c>
      <c r="Q25" s="461"/>
      <c r="R25" s="462"/>
      <c r="S25" s="311"/>
      <c r="T25" s="311"/>
      <c r="U25" s="353" t="str">
        <f>IF(J25&lt;-1,"&lt;",INDEX(B.Critères!$C$6:$C$12,6-ROUNDDOWN(J25,0)))</f>
        <v>Exceptionnel</v>
      </c>
      <c r="V25" s="334" t="str">
        <f>IF(K25&lt;-1,"&lt;",INDEX(B.Critères!$C$6:$C$12,6-ROUNDDOWN(K25,0)))</f>
        <v>Très rare</v>
      </c>
      <c r="W25" s="334" t="str">
        <f>IF(L25&lt;-1,"&lt;",INDEX(B.Critères!$C$6:$C$12,6-ROUNDDOWN(L25,0)))</f>
        <v>Rare</v>
      </c>
      <c r="X25" s="334" t="str">
        <f>IF(M25&lt;-1,"&lt;",INDEX(B.Critères!$C$6:$C$12,6-ROUNDDOWN(M25,0)))</f>
        <v>Peu fréquent</v>
      </c>
      <c r="Y25" s="334" t="str">
        <f>IF(N25&lt;-1,"&lt;",INDEX(B.Critères!$C$6:$C$12,6-ROUNDDOWN(N25,0)))</f>
        <v>Fréquent</v>
      </c>
      <c r="Z25" s="334" t="str">
        <f>IF(O25&lt;-1,"&lt;",INDEX(B.Critères!$C$6:$C$12,6-ROUNDDOWN(O25,0)))</f>
        <v>Très fréquent</v>
      </c>
      <c r="AA25" s="334" t="str">
        <f>IF(P25&lt;-1,"&lt;",INDEX(B.Critères!$C$6:$C$12,6-ROUNDDOWN(P25,0)))</f>
        <v>Systématique</v>
      </c>
      <c r="AB25" s="461"/>
      <c r="AC25" s="462"/>
      <c r="AD25" s="311"/>
      <c r="AE25" s="311"/>
      <c r="AG25" s="381">
        <f t="shared" si="1"/>
        <v>2.9000000000000026</v>
      </c>
      <c r="AH25" s="263"/>
      <c r="AI25" s="263" t="s">
        <v>212</v>
      </c>
      <c r="AJ25" s="263"/>
      <c r="AK25" s="263"/>
      <c r="AL25" s="263"/>
      <c r="AM25" s="263"/>
      <c r="AN25" s="263"/>
    </row>
    <row r="26" spans="1:40" x14ac:dyDescent="0.25">
      <c r="A26" s="80"/>
      <c r="B26" s="73" t="s">
        <v>71</v>
      </c>
      <c r="C26" s="251" t="s">
        <v>45</v>
      </c>
      <c r="J26" s="32">
        <f t="shared" ref="J26:P32" si="2">J$36-(5-$Q26)</f>
        <v>-1</v>
      </c>
      <c r="K26" s="24">
        <f t="shared" si="2"/>
        <v>0</v>
      </c>
      <c r="L26" s="24">
        <f t="shared" si="2"/>
        <v>1</v>
      </c>
      <c r="M26" s="24">
        <f t="shared" si="2"/>
        <v>2</v>
      </c>
      <c r="N26" s="24">
        <f t="shared" si="2"/>
        <v>3</v>
      </c>
      <c r="O26" s="24">
        <f t="shared" si="2"/>
        <v>4</v>
      </c>
      <c r="P26" s="25">
        <f t="shared" si="2"/>
        <v>5</v>
      </c>
      <c r="Q26" s="44">
        <v>5</v>
      </c>
      <c r="R26" s="474" t="s">
        <v>68</v>
      </c>
      <c r="S26" s="255"/>
      <c r="T26" s="255"/>
      <c r="U26" s="354" t="str">
        <f>IF(J26&lt;-1,"&lt;",INDEX(B.Critères!$C$27:$C$33,6-ROUNDDOWN(J26,0)))</f>
        <v>Minime</v>
      </c>
      <c r="V26" s="342" t="str">
        <f>IF(K26&lt;-1,"&lt;",INDEX(B.Critères!$C$27:$C$33,6-ROUNDDOWN(K26,0)))</f>
        <v>Très faible</v>
      </c>
      <c r="W26" s="342" t="str">
        <f>IF(L26&lt;-1,"&lt;",INDEX(B.Critères!$C$27:$C$33,6-ROUNDDOWN(L26,0)))</f>
        <v>Faible</v>
      </c>
      <c r="X26" s="342" t="str">
        <f>IF(M26&lt;-1,"&lt;",INDEX(B.Critères!$C$27:$C$33,6-ROUNDDOWN(M26,0)))</f>
        <v>Moyen</v>
      </c>
      <c r="Y26" s="340" t="str">
        <f>IF(N26&lt;-1,"&lt;",INDEX(B.Critères!$C$27:$C$33,6-ROUNDDOWN(N26,0)))</f>
        <v>Élevé</v>
      </c>
      <c r="Z26" s="340" t="str">
        <f>IF(O26&lt;-1,"&lt;",INDEX(B.Critères!$C$27:$C$33,6-ROUNDDOWN(O26,0)))</f>
        <v>Très élevé</v>
      </c>
      <c r="AA26" s="355" t="str">
        <f>IF(P26&lt;-1,"&lt;",INDEX(B.Critères!$C$27:$C$33,6-ROUNDDOWN(P26,0)))</f>
        <v>Maximal</v>
      </c>
      <c r="AB26" s="375" t="str">
        <f>IF(Q26&lt;-1,"&lt;",INDEX(B.Critères!$C$16:$C$22,6-ROUNDDOWN(Q26,0)))</f>
        <v>Mort</v>
      </c>
      <c r="AC26" s="474" t="s">
        <v>68</v>
      </c>
      <c r="AD26" s="255"/>
      <c r="AE26" s="255"/>
      <c r="AG26" s="381">
        <f t="shared" si="1"/>
        <v>2.8000000000000025</v>
      </c>
      <c r="AH26" s="263"/>
      <c r="AI26" s="263"/>
      <c r="AJ26" s="263"/>
      <c r="AK26" s="263"/>
      <c r="AL26" s="263"/>
      <c r="AM26" s="263"/>
      <c r="AN26" s="263"/>
    </row>
    <row r="27" spans="1:40" x14ac:dyDescent="0.25">
      <c r="B27" s="73">
        <v>5</v>
      </c>
      <c r="C27" s="266" t="s">
        <v>39</v>
      </c>
      <c r="J27" s="33">
        <f t="shared" si="2"/>
        <v>-2</v>
      </c>
      <c r="K27" s="27">
        <f t="shared" si="2"/>
        <v>-1</v>
      </c>
      <c r="L27" s="27">
        <f t="shared" si="2"/>
        <v>0</v>
      </c>
      <c r="M27" s="27">
        <f t="shared" si="2"/>
        <v>1</v>
      </c>
      <c r="N27" s="27">
        <f t="shared" si="2"/>
        <v>2</v>
      </c>
      <c r="O27" s="27">
        <f t="shared" si="2"/>
        <v>3</v>
      </c>
      <c r="P27" s="28">
        <f t="shared" si="2"/>
        <v>4</v>
      </c>
      <c r="Q27" s="44">
        <v>4</v>
      </c>
      <c r="R27" s="474"/>
      <c r="S27" s="255"/>
      <c r="T27" s="255"/>
      <c r="U27" s="356" t="str">
        <f>IF(J27&lt;-1,"&lt;",INDEX(B.Critères!$C$27:$C$33,6-ROUNDDOWN(J27,0)))</f>
        <v>&lt;</v>
      </c>
      <c r="V27" s="348" t="str">
        <f>IF(K27&lt;-1,"&lt;",INDEX(B.Critères!$C$27:$C$33,6-ROUNDDOWN(K27,0)))</f>
        <v>Minime</v>
      </c>
      <c r="W27" s="343" t="str">
        <f>IF(L27&lt;-1,"&lt;",INDEX(B.Critères!$C$27:$C$33,6-ROUNDDOWN(L27,0)))</f>
        <v>Très faible</v>
      </c>
      <c r="X27" s="343" t="str">
        <f>IF(M27&lt;-1,"&lt;",INDEX(B.Critères!$C$27:$C$33,6-ROUNDDOWN(M27,0)))</f>
        <v>Faible</v>
      </c>
      <c r="Y27" s="345" t="str">
        <f>IF(N27&lt;-1,"&lt;",INDEX(B.Critères!$C$27:$C$33,6-ROUNDDOWN(N27,0)))</f>
        <v>Moyen</v>
      </c>
      <c r="Z27" s="345" t="str">
        <f>IF(O27&lt;-1,"&lt;",INDEX(B.Critères!$C$27:$C$33,6-ROUNDDOWN(O27,0)))</f>
        <v>Élevé</v>
      </c>
      <c r="AA27" s="341" t="str">
        <f>IF(P27&lt;-1,"&lt;",INDEX(B.Critères!$C$27:$C$33,6-ROUNDDOWN(P27,0)))</f>
        <v>Très élevé</v>
      </c>
      <c r="AB27" s="375" t="str">
        <f>IF(Q27&lt;-1,"&lt;",INDEX(B.Critères!$C$16:$C$22,6-ROUNDDOWN(Q27,0)))</f>
        <v>Critique</v>
      </c>
      <c r="AC27" s="474"/>
      <c r="AD27" s="255"/>
      <c r="AE27" s="255"/>
      <c r="AG27" s="381">
        <f t="shared" si="1"/>
        <v>2.7000000000000024</v>
      </c>
      <c r="AH27" s="263" t="s">
        <v>213</v>
      </c>
      <c r="AI27" s="263"/>
      <c r="AJ27" s="263" t="s">
        <v>214</v>
      </c>
      <c r="AK27" s="263"/>
      <c r="AL27" s="263"/>
      <c r="AM27" s="263"/>
      <c r="AN27" s="263"/>
    </row>
    <row r="28" spans="1:40" x14ac:dyDescent="0.25">
      <c r="B28" s="73">
        <v>4</v>
      </c>
      <c r="C28" s="266" t="s">
        <v>47</v>
      </c>
      <c r="J28" s="33">
        <f t="shared" si="2"/>
        <v>-3</v>
      </c>
      <c r="K28" s="27">
        <f t="shared" si="2"/>
        <v>-2</v>
      </c>
      <c r="L28" s="27">
        <f t="shared" si="2"/>
        <v>-1</v>
      </c>
      <c r="M28" s="27">
        <f t="shared" si="2"/>
        <v>0</v>
      </c>
      <c r="N28" s="27">
        <f t="shared" si="2"/>
        <v>1</v>
      </c>
      <c r="O28" s="27">
        <f t="shared" si="2"/>
        <v>2</v>
      </c>
      <c r="P28" s="28">
        <f t="shared" si="2"/>
        <v>3</v>
      </c>
      <c r="Q28" s="44">
        <v>3</v>
      </c>
      <c r="R28" s="474"/>
      <c r="S28" s="255"/>
      <c r="T28" s="255"/>
      <c r="U28" s="356" t="str">
        <f>IF(J28&lt;-1,"&lt;",INDEX(B.Critères!$C$27:$C$33,6-ROUNDDOWN(J28,0)))</f>
        <v>&lt;</v>
      </c>
      <c r="V28" s="348" t="str">
        <f>IF(K28&lt;-1,"&lt;",INDEX(B.Critères!$C$27:$C$33,6-ROUNDDOWN(K28,0)))</f>
        <v>&lt;</v>
      </c>
      <c r="W28" s="348" t="str">
        <f>IF(L28&lt;-1,"&lt;",INDEX(B.Critères!$C$27:$C$33,6-ROUNDDOWN(L28,0)))</f>
        <v>Minime</v>
      </c>
      <c r="X28" s="343" t="str">
        <f>IF(M28&lt;-1,"&lt;",INDEX(B.Critères!$C$27:$C$33,6-ROUNDDOWN(M28,0)))</f>
        <v>Très faible</v>
      </c>
      <c r="Y28" s="343" t="str">
        <f>IF(N28&lt;-1,"&lt;",INDEX(B.Critères!$C$27:$C$33,6-ROUNDDOWN(N28,0)))</f>
        <v>Faible</v>
      </c>
      <c r="Z28" s="343" t="str">
        <f>IF(O28&lt;-1,"&lt;",INDEX(B.Critères!$C$27:$C$33,6-ROUNDDOWN(O28,0)))</f>
        <v>Moyen</v>
      </c>
      <c r="AA28" s="341" t="str">
        <f>IF(P28&lt;-1,"&lt;",INDEX(B.Critères!$C$27:$C$33,6-ROUNDDOWN(P28,0)))</f>
        <v>Élevé</v>
      </c>
      <c r="AB28" s="375" t="str">
        <f>IF(Q28&lt;-1,"&lt;",INDEX(B.Critères!$C$16:$C$22,6-ROUNDDOWN(Q28,0)))</f>
        <v>Grave</v>
      </c>
      <c r="AC28" s="474"/>
      <c r="AD28" s="255"/>
      <c r="AE28" s="255"/>
      <c r="AG28" s="381">
        <f t="shared" si="1"/>
        <v>2.6000000000000023</v>
      </c>
      <c r="AH28" s="263"/>
      <c r="AI28" s="263"/>
      <c r="AJ28" s="263"/>
      <c r="AK28" s="263" t="s">
        <v>242</v>
      </c>
      <c r="AL28" s="263"/>
      <c r="AM28" s="263"/>
      <c r="AN28" s="263" t="s">
        <v>215</v>
      </c>
    </row>
    <row r="29" spans="1:40" x14ac:dyDescent="0.25">
      <c r="B29" s="73">
        <v>3</v>
      </c>
      <c r="C29" s="266" t="s">
        <v>48</v>
      </c>
      <c r="J29" s="33">
        <f t="shared" si="2"/>
        <v>-4</v>
      </c>
      <c r="K29" s="27">
        <f t="shared" si="2"/>
        <v>-3</v>
      </c>
      <c r="L29" s="27">
        <f t="shared" si="2"/>
        <v>-2</v>
      </c>
      <c r="M29" s="27">
        <f t="shared" si="2"/>
        <v>-1</v>
      </c>
      <c r="N29" s="27">
        <f t="shared" si="2"/>
        <v>0</v>
      </c>
      <c r="O29" s="27">
        <f t="shared" si="2"/>
        <v>1</v>
      </c>
      <c r="P29" s="28">
        <f t="shared" si="2"/>
        <v>2</v>
      </c>
      <c r="Q29" s="44">
        <v>2</v>
      </c>
      <c r="R29" s="474"/>
      <c r="S29" s="255"/>
      <c r="T29" s="255"/>
      <c r="U29" s="356" t="str">
        <f>IF(J29&lt;-1,"&lt;",INDEX(B.Critères!$C$27:$C$33,6-ROUNDDOWN(J29,0)))</f>
        <v>&lt;</v>
      </c>
      <c r="V29" s="348" t="str">
        <f>IF(K29&lt;-1,"&lt;",INDEX(B.Critères!$C$27:$C$33,6-ROUNDDOWN(K29,0)))</f>
        <v>&lt;</v>
      </c>
      <c r="W29" s="348" t="str">
        <f>IF(L29&lt;-1,"&lt;",INDEX(B.Critères!$C$27:$C$33,6-ROUNDDOWN(L29,0)))</f>
        <v>&lt;</v>
      </c>
      <c r="X29" s="348" t="str">
        <f>IF(M29&lt;-1,"&lt;",INDEX(B.Critères!$C$27:$C$33,6-ROUNDDOWN(M29,0)))</f>
        <v>Minime</v>
      </c>
      <c r="Y29" s="343" t="str">
        <f>IF(N29&lt;-1,"&lt;",INDEX(B.Critères!$C$27:$C$33,6-ROUNDDOWN(N29,0)))</f>
        <v>Très faible</v>
      </c>
      <c r="Z29" s="343" t="str">
        <f>IF(O29&lt;-1,"&lt;",INDEX(B.Critères!$C$27:$C$33,6-ROUNDDOWN(O29,0)))</f>
        <v>Faible</v>
      </c>
      <c r="AA29" s="344" t="str">
        <f>IF(P29&lt;-1,"&lt;",INDEX(B.Critères!$C$27:$C$33,6-ROUNDDOWN(P29,0)))</f>
        <v>Moyen</v>
      </c>
      <c r="AB29" s="375" t="str">
        <f>IF(Q29&lt;-1,"&lt;",INDEX(B.Critères!$C$16:$C$22,6-ROUNDDOWN(Q29,0)))</f>
        <v>Modéré</v>
      </c>
      <c r="AC29" s="474"/>
      <c r="AD29" s="255"/>
      <c r="AE29" s="255"/>
      <c r="AG29" s="381">
        <f t="shared" si="1"/>
        <v>2.5000000000000022</v>
      </c>
      <c r="AH29" s="263"/>
      <c r="AI29" s="263" t="s">
        <v>240</v>
      </c>
      <c r="AJ29" s="263"/>
      <c r="AK29" s="263"/>
      <c r="AL29" s="263" t="s">
        <v>241</v>
      </c>
      <c r="AM29" s="263"/>
      <c r="AN29" s="263"/>
    </row>
    <row r="30" spans="1:40" x14ac:dyDescent="0.25">
      <c r="B30" s="73">
        <v>2</v>
      </c>
      <c r="C30" s="266" t="s">
        <v>41</v>
      </c>
      <c r="J30" s="33">
        <f t="shared" si="2"/>
        <v>-5</v>
      </c>
      <c r="K30" s="27">
        <f t="shared" si="2"/>
        <v>-4</v>
      </c>
      <c r="L30" s="27">
        <f t="shared" si="2"/>
        <v>-3</v>
      </c>
      <c r="M30" s="27">
        <f t="shared" si="2"/>
        <v>-2</v>
      </c>
      <c r="N30" s="27">
        <f t="shared" si="2"/>
        <v>-1</v>
      </c>
      <c r="O30" s="27">
        <f t="shared" si="2"/>
        <v>0</v>
      </c>
      <c r="P30" s="28">
        <f t="shared" si="2"/>
        <v>1</v>
      </c>
      <c r="Q30" s="44">
        <v>1</v>
      </c>
      <c r="R30" s="474"/>
      <c r="S30" s="255"/>
      <c r="T30" s="255"/>
      <c r="U30" s="356" t="str">
        <f>IF(J30&lt;-1,"&lt;",INDEX(B.Critères!$C$27:$C$33,6-ROUNDDOWN(J30,0)))</f>
        <v>&lt;</v>
      </c>
      <c r="V30" s="348" t="str">
        <f>IF(K30&lt;-1,"&lt;",INDEX(B.Critères!$C$27:$C$33,6-ROUNDDOWN(K30,0)))</f>
        <v>&lt;</v>
      </c>
      <c r="W30" s="348" t="str">
        <f>IF(L30&lt;-1,"&lt;",INDEX(B.Critères!$C$27:$C$33,6-ROUNDDOWN(L30,0)))</f>
        <v>&lt;</v>
      </c>
      <c r="X30" s="348" t="str">
        <f>IF(M30&lt;-1,"&lt;",INDEX(B.Critères!$C$27:$C$33,6-ROUNDDOWN(M30,0)))</f>
        <v>&lt;</v>
      </c>
      <c r="Y30" s="348" t="str">
        <f>IF(N30&lt;-1,"&lt;",INDEX(B.Critères!$C$27:$C$33,6-ROUNDDOWN(N30,0)))</f>
        <v>Minime</v>
      </c>
      <c r="Z30" s="343" t="str">
        <f>IF(O30&lt;-1,"&lt;",INDEX(B.Critères!$C$27:$C$33,6-ROUNDDOWN(O30,0)))</f>
        <v>Très faible</v>
      </c>
      <c r="AA30" s="344" t="str">
        <f>IF(P30&lt;-1,"&lt;",INDEX(B.Critères!$C$27:$C$33,6-ROUNDDOWN(P30,0)))</f>
        <v>Faible</v>
      </c>
      <c r="AB30" s="375" t="str">
        <f>IF(Q30&lt;-1,"&lt;",INDEX(B.Critères!$C$16:$C$22,6-ROUNDDOWN(Q30,0)))</f>
        <v>Faible/Gène</v>
      </c>
      <c r="AC30" s="474"/>
      <c r="AD30" s="255"/>
      <c r="AE30" s="255"/>
      <c r="AG30" s="381">
        <f t="shared" si="1"/>
        <v>2.4000000000000021</v>
      </c>
      <c r="AH30" s="263" t="s">
        <v>216</v>
      </c>
      <c r="AI30" s="263"/>
      <c r="AJ30" s="263"/>
      <c r="AK30" s="263" t="s">
        <v>217</v>
      </c>
      <c r="AL30" s="263"/>
      <c r="AM30" s="263"/>
      <c r="AN30" s="263" t="s">
        <v>218</v>
      </c>
    </row>
    <row r="31" spans="1:40" ht="22.5" x14ac:dyDescent="0.25">
      <c r="B31" s="73">
        <v>1</v>
      </c>
      <c r="C31" s="266" t="s">
        <v>44</v>
      </c>
      <c r="J31" s="33">
        <f t="shared" si="2"/>
        <v>-6</v>
      </c>
      <c r="K31" s="253">
        <f t="shared" si="2"/>
        <v>-5</v>
      </c>
      <c r="L31" s="253">
        <f t="shared" si="2"/>
        <v>-4</v>
      </c>
      <c r="M31" s="253">
        <f t="shared" si="2"/>
        <v>-3</v>
      </c>
      <c r="N31" s="253">
        <f t="shared" si="2"/>
        <v>-2</v>
      </c>
      <c r="O31" s="253">
        <f t="shared" si="2"/>
        <v>-1</v>
      </c>
      <c r="P31" s="254">
        <f t="shared" si="2"/>
        <v>0</v>
      </c>
      <c r="Q31" s="44">
        <v>0</v>
      </c>
      <c r="R31" s="474"/>
      <c r="S31" s="255"/>
      <c r="T31" s="255"/>
      <c r="U31" s="356" t="str">
        <f>IF(J31&lt;-1,"&lt;",INDEX(B.Critères!$C$27:$C$33,6-ROUNDDOWN(J31,0)))</f>
        <v>&lt;</v>
      </c>
      <c r="V31" s="348" t="str">
        <f>IF(K31&lt;-1,"&lt;",INDEX(B.Critères!$C$27:$C$33,6-ROUNDDOWN(K31,0)))</f>
        <v>&lt;</v>
      </c>
      <c r="W31" s="348" t="str">
        <f>IF(L31&lt;-1,"&lt;",INDEX(B.Critères!$C$27:$C$33,6-ROUNDDOWN(L31,0)))</f>
        <v>&lt;</v>
      </c>
      <c r="X31" s="348" t="str">
        <f>IF(M31&lt;-1,"&lt;",INDEX(B.Critères!$C$27:$C$33,6-ROUNDDOWN(M31,0)))</f>
        <v>&lt;</v>
      </c>
      <c r="Y31" s="348" t="str">
        <f>IF(N31&lt;-1,"&lt;",INDEX(B.Critères!$C$27:$C$33,6-ROUNDDOWN(N31,0)))</f>
        <v>&lt;</v>
      </c>
      <c r="Z31" s="348" t="str">
        <f>IF(O31&lt;-1,"&lt;",INDEX(B.Critères!$C$27:$C$33,6-ROUNDDOWN(O31,0)))</f>
        <v>Minime</v>
      </c>
      <c r="AA31" s="349" t="str">
        <f>IF(P31&lt;-1,"&lt;",INDEX(B.Critères!$C$27:$C$33,6-ROUNDDOWN(P31,0)))</f>
        <v>Très faible</v>
      </c>
      <c r="AB31" s="375" t="str">
        <f>IF(Q31&lt;-1,"&lt;",INDEX(B.Critères!$C$16:$C$22,6-ROUNDDOWN(Q31,0)))</f>
        <v>Très faible/Minime</v>
      </c>
      <c r="AC31" s="474"/>
      <c r="AD31" s="255"/>
      <c r="AE31" s="255"/>
      <c r="AG31" s="381">
        <f t="shared" si="1"/>
        <v>2.300000000000002</v>
      </c>
      <c r="AH31" s="263"/>
      <c r="AI31" s="263"/>
      <c r="AJ31" s="263"/>
      <c r="AK31" s="263" t="s">
        <v>219</v>
      </c>
      <c r="AL31" s="263"/>
      <c r="AM31" s="263"/>
      <c r="AN31" s="263"/>
    </row>
    <row r="32" spans="1:40" x14ac:dyDescent="0.25">
      <c r="B32" s="73">
        <v>0</v>
      </c>
      <c r="C32" s="266" t="s">
        <v>49</v>
      </c>
      <c r="J32" s="35">
        <f t="shared" si="2"/>
        <v>-7</v>
      </c>
      <c r="K32" s="30">
        <f t="shared" si="2"/>
        <v>-6</v>
      </c>
      <c r="L32" s="30">
        <f t="shared" si="2"/>
        <v>-5</v>
      </c>
      <c r="M32" s="30">
        <f t="shared" si="2"/>
        <v>-4</v>
      </c>
      <c r="N32" s="30">
        <f t="shared" si="2"/>
        <v>-3</v>
      </c>
      <c r="O32" s="30">
        <f t="shared" si="2"/>
        <v>-2</v>
      </c>
      <c r="P32" s="31">
        <f t="shared" si="2"/>
        <v>-1</v>
      </c>
      <c r="Q32" s="252">
        <v>-1</v>
      </c>
      <c r="R32" s="475"/>
      <c r="S32" s="255"/>
      <c r="T32" s="255"/>
      <c r="U32" s="357" t="str">
        <f>IF(J32&lt;-1,"&lt;",INDEX(B.Critères!$C$27:$C$33,6-ROUNDDOWN(J32,0)))</f>
        <v>&lt;</v>
      </c>
      <c r="V32" s="346" t="str">
        <f>IF(K32&lt;-1,"&lt;",INDEX(B.Critères!$C$27:$C$33,6-ROUNDDOWN(K32,0)))</f>
        <v>&lt;</v>
      </c>
      <c r="W32" s="346" t="str">
        <f>IF(L32&lt;-1,"&lt;",INDEX(B.Critères!$C$27:$C$33,6-ROUNDDOWN(L32,0)))</f>
        <v>&lt;</v>
      </c>
      <c r="X32" s="346" t="str">
        <f>IF(M32&lt;-1,"&lt;",INDEX(B.Critères!$C$27:$C$33,6-ROUNDDOWN(M32,0)))</f>
        <v>&lt;</v>
      </c>
      <c r="Y32" s="346" t="str">
        <f>IF(N32&lt;-1,"&lt;",INDEX(B.Critères!$C$27:$C$33,6-ROUNDDOWN(N32,0)))</f>
        <v>&lt;</v>
      </c>
      <c r="Z32" s="346" t="str">
        <f>IF(O32&lt;-1,"&lt;",INDEX(B.Critères!$C$27:$C$33,6-ROUNDDOWN(O32,0)))</f>
        <v>&lt;</v>
      </c>
      <c r="AA32" s="347" t="str">
        <f>IF(P32&lt;-1,"&lt;",INDEX(B.Critères!$C$27:$C$33,6-ROUNDDOWN(P32,0)))</f>
        <v>Minime</v>
      </c>
      <c r="AB32" s="376" t="str">
        <f>IF(Q32&lt;-1,"&lt;",INDEX(B.Critères!$C$16:$C$22,6-ROUNDDOWN(Q32,0)))</f>
        <v>Seuil</v>
      </c>
      <c r="AC32" s="475"/>
      <c r="AD32" s="255"/>
      <c r="AE32" s="255"/>
      <c r="AG32" s="381">
        <f t="shared" si="1"/>
        <v>2.200000000000002</v>
      </c>
      <c r="AH32" s="263"/>
      <c r="AI32" s="263"/>
      <c r="AJ32" s="263"/>
      <c r="AK32" s="263"/>
      <c r="AL32" s="263"/>
      <c r="AM32" s="263" t="s">
        <v>220</v>
      </c>
      <c r="AN32" s="263" t="s">
        <v>221</v>
      </c>
    </row>
    <row r="33" spans="1:40" x14ac:dyDescent="0.25">
      <c r="B33" s="73">
        <v>-1</v>
      </c>
      <c r="C33" s="266" t="s">
        <v>79</v>
      </c>
      <c r="AG33" s="381">
        <f t="shared" si="1"/>
        <v>2.1000000000000019</v>
      </c>
      <c r="AH33" s="263" t="s">
        <v>222</v>
      </c>
      <c r="AI33" s="263"/>
      <c r="AJ33" s="263"/>
      <c r="AK33" s="263"/>
      <c r="AL33" s="263"/>
      <c r="AM33" s="263"/>
      <c r="AN33" s="263" t="s">
        <v>223</v>
      </c>
    </row>
    <row r="34" spans="1:40" x14ac:dyDescent="0.25">
      <c r="D34" s="268"/>
      <c r="H34" s="329"/>
      <c r="I34" s="329"/>
      <c r="J34" s="267" t="s">
        <v>38</v>
      </c>
      <c r="K34" s="268"/>
      <c r="L34" s="268"/>
      <c r="M34" s="268"/>
      <c r="N34" s="268"/>
      <c r="U34" s="267" t="s">
        <v>38</v>
      </c>
      <c r="AG34" s="381">
        <v>2</v>
      </c>
      <c r="AH34" s="263"/>
      <c r="AI34" s="263" t="s">
        <v>224</v>
      </c>
      <c r="AJ34" s="263" t="s">
        <v>225</v>
      </c>
      <c r="AK34" s="263"/>
      <c r="AL34" s="263" t="s">
        <v>239</v>
      </c>
      <c r="AM34" s="263"/>
      <c r="AN34" s="263"/>
    </row>
    <row r="35" spans="1:40" x14ac:dyDescent="0.25">
      <c r="B35" s="192" t="s">
        <v>162</v>
      </c>
      <c r="J35" s="472" t="s">
        <v>60</v>
      </c>
      <c r="K35" s="473"/>
      <c r="L35" s="473"/>
      <c r="M35" s="473"/>
      <c r="N35" s="473"/>
      <c r="O35" s="473"/>
      <c r="P35" s="473"/>
      <c r="Q35" s="479" t="s">
        <v>8</v>
      </c>
      <c r="R35" s="480"/>
      <c r="S35" s="313"/>
      <c r="T35" s="313"/>
      <c r="U35" s="487" t="s">
        <v>60</v>
      </c>
      <c r="V35" s="488"/>
      <c r="W35" s="488"/>
      <c r="X35" s="488"/>
      <c r="Y35" s="488"/>
      <c r="Z35" s="488"/>
      <c r="AA35" s="488"/>
      <c r="AB35" s="459" t="s">
        <v>71</v>
      </c>
      <c r="AC35" s="460"/>
      <c r="AD35" s="313"/>
      <c r="AE35" s="313"/>
      <c r="AG35" s="381">
        <f t="shared" si="1"/>
        <v>1.9</v>
      </c>
      <c r="AH35" s="263"/>
      <c r="AI35" s="263"/>
      <c r="AJ35" s="263"/>
      <c r="AK35" s="263"/>
      <c r="AL35" s="263"/>
      <c r="AM35" s="263"/>
      <c r="AN35" s="263"/>
    </row>
    <row r="36" spans="1:40" ht="26.25" customHeight="1" x14ac:dyDescent="0.25">
      <c r="A36" s="80"/>
      <c r="B36" s="73" t="s">
        <v>16</v>
      </c>
      <c r="C36" s="262" t="s">
        <v>45</v>
      </c>
      <c r="J36" s="22">
        <v>-1</v>
      </c>
      <c r="K36" s="44">
        <v>0</v>
      </c>
      <c r="L36" s="44">
        <v>1</v>
      </c>
      <c r="M36" s="44">
        <v>2</v>
      </c>
      <c r="N36" s="44">
        <v>3</v>
      </c>
      <c r="O36" s="44">
        <v>4</v>
      </c>
      <c r="P36" s="44">
        <v>5</v>
      </c>
      <c r="Q36" s="481"/>
      <c r="R36" s="482"/>
      <c r="S36" s="313"/>
      <c r="T36" s="313"/>
      <c r="U36" s="353" t="str">
        <f>IF(J36&lt;-1,"&lt;",INDEX(B.Critères!$C$6:$C$12,6-ROUNDDOWN(J36,0)))</f>
        <v>Exceptionnel</v>
      </c>
      <c r="V36" s="334" t="str">
        <f>IF(K36&lt;-1,"&lt;",INDEX(B.Critères!$C$6:$C$12,6-ROUNDDOWN(K36,0)))</f>
        <v>Très rare</v>
      </c>
      <c r="W36" s="334" t="str">
        <f>IF(L36&lt;-1,"&lt;",INDEX(B.Critères!$C$6:$C$12,6-ROUNDDOWN(L36,0)))</f>
        <v>Rare</v>
      </c>
      <c r="X36" s="334" t="str">
        <f>IF(M36&lt;-1,"&lt;",INDEX(B.Critères!$C$6:$C$12,6-ROUNDDOWN(M36,0)))</f>
        <v>Peu fréquent</v>
      </c>
      <c r="Y36" s="334" t="str">
        <f>IF(N36&lt;-1,"&lt;",INDEX(B.Critères!$C$6:$C$12,6-ROUNDDOWN(N36,0)))</f>
        <v>Fréquent</v>
      </c>
      <c r="Z36" s="334" t="str">
        <f>IF(O36&lt;-1,"&lt;",INDEX(B.Critères!$C$6:$C$12,6-ROUNDDOWN(O36,0)))</f>
        <v>Très fréquent</v>
      </c>
      <c r="AA36" s="334" t="str">
        <f>IF(P36&lt;-1,"&lt;",INDEX(B.Critères!$C$6:$C$12,6-ROUNDDOWN(P36,0)))</f>
        <v>Systématique</v>
      </c>
      <c r="AB36" s="461"/>
      <c r="AC36" s="462"/>
      <c r="AD36" s="313"/>
      <c r="AE36" s="313"/>
      <c r="AG36" s="381">
        <f t="shared" si="1"/>
        <v>1.7999999999999998</v>
      </c>
      <c r="AH36" s="263" t="s">
        <v>226</v>
      </c>
      <c r="AI36" s="263"/>
      <c r="AJ36" s="263"/>
      <c r="AK36" s="263"/>
      <c r="AL36" s="263"/>
      <c r="AM36" s="263"/>
      <c r="AN36" s="263"/>
    </row>
    <row r="37" spans="1:40" x14ac:dyDescent="0.25">
      <c r="B37" s="44">
        <v>5</v>
      </c>
      <c r="C37" s="266" t="s">
        <v>99</v>
      </c>
      <c r="J37" s="32">
        <f t="shared" ref="J37:P43" si="3">J$36-(5-$Q37)</f>
        <v>-1</v>
      </c>
      <c r="K37" s="24">
        <f t="shared" si="3"/>
        <v>0</v>
      </c>
      <c r="L37" s="24">
        <f t="shared" si="3"/>
        <v>1</v>
      </c>
      <c r="M37" s="24">
        <f t="shared" si="3"/>
        <v>2</v>
      </c>
      <c r="N37" s="24">
        <f t="shared" si="3"/>
        <v>3</v>
      </c>
      <c r="O37" s="24">
        <f t="shared" si="3"/>
        <v>4</v>
      </c>
      <c r="P37" s="25">
        <f t="shared" si="3"/>
        <v>5</v>
      </c>
      <c r="Q37" s="44">
        <v>5</v>
      </c>
      <c r="R37" s="474" t="s">
        <v>16</v>
      </c>
      <c r="S37" s="255"/>
      <c r="T37" s="255"/>
      <c r="U37" s="358" t="str">
        <f>IF(J37&lt;-1,"&lt;",INDEX(B.Critères!$C$47:$C$53,6-ROUNDDOWN(J37,0)))</f>
        <v>Négligeable</v>
      </c>
      <c r="V37" s="340" t="str">
        <f>IF(K37&lt;-1,"&lt;",INDEX(B.Critères!$C$47:$C$53,6-ROUNDDOWN(K37,0)))</f>
        <v>Très faible</v>
      </c>
      <c r="W37" s="342" t="str">
        <f>IF(L37&lt;-1,"&lt;",INDEX(B.Critères!$C$47:$C$53,6-ROUNDDOWN(L37,0)))</f>
        <v>Faible</v>
      </c>
      <c r="X37" s="342" t="str">
        <f>IF(M37&lt;-1,"&lt;",INDEX(B.Critères!$C$47:$C$53,6-ROUNDDOWN(M37,0)))</f>
        <v>Moyen</v>
      </c>
      <c r="Y37" s="352" t="str">
        <f>IF(N37&lt;-1,"&lt;",INDEX(B.Critères!$C$47:$C$53,6-ROUNDDOWN(N37,0)))</f>
        <v>Élevé</v>
      </c>
      <c r="Z37" s="352" t="str">
        <f>IF(O37&lt;-1,"&lt;",INDEX(B.Critères!$C$47:$C$53,6-ROUNDDOWN(O37,0)))</f>
        <v>Très élevé</v>
      </c>
      <c r="AA37" s="359" t="str">
        <f>IF(P37&lt;-1,"&lt;",INDEX(B.Critères!$C$47:$C$53,6-ROUNDDOWN(P37,0)))</f>
        <v>Maximal</v>
      </c>
      <c r="AB37" s="375" t="str">
        <f>IF(Q37&lt;-1,"&lt;",INDEX(B.Critères!$C$37:$C$43,6-ROUNDDOWN(Q37,0)))</f>
        <v>Vital</v>
      </c>
      <c r="AC37" s="474" t="s">
        <v>68</v>
      </c>
      <c r="AD37" s="255"/>
      <c r="AE37" s="255"/>
      <c r="AG37" s="381">
        <f t="shared" si="1"/>
        <v>1.6999999999999997</v>
      </c>
      <c r="AH37" s="263"/>
      <c r="AI37" s="263"/>
      <c r="AJ37" s="263"/>
      <c r="AK37" s="263"/>
      <c r="AL37" s="263"/>
      <c r="AM37" s="263"/>
      <c r="AN37" s="263"/>
    </row>
    <row r="38" spans="1:40" x14ac:dyDescent="0.25">
      <c r="B38" s="44">
        <v>4</v>
      </c>
      <c r="C38" s="266" t="s">
        <v>100</v>
      </c>
      <c r="J38" s="33">
        <f t="shared" si="3"/>
        <v>-2</v>
      </c>
      <c r="K38" s="27">
        <f t="shared" si="3"/>
        <v>-1</v>
      </c>
      <c r="L38" s="27">
        <f t="shared" si="3"/>
        <v>0</v>
      </c>
      <c r="M38" s="27">
        <f t="shared" si="3"/>
        <v>1</v>
      </c>
      <c r="N38" s="27">
        <f t="shared" si="3"/>
        <v>2</v>
      </c>
      <c r="O38" s="27">
        <f t="shared" si="3"/>
        <v>3</v>
      </c>
      <c r="P38" s="28">
        <f t="shared" si="3"/>
        <v>4</v>
      </c>
      <c r="Q38" s="44">
        <v>4</v>
      </c>
      <c r="R38" s="474"/>
      <c r="S38" s="255"/>
      <c r="T38" s="255"/>
      <c r="U38" s="360" t="str">
        <f>IF(J38&lt;-1,"&lt;",INDEX(B.Critères!$C$47:$C$53,6-ROUNDDOWN(J38,0)))</f>
        <v>&lt;</v>
      </c>
      <c r="V38" s="345" t="str">
        <f>IF(K38&lt;-1,"&lt;",INDEX(B.Critères!$C$47:$C$53,6-ROUNDDOWN(K38,0)))</f>
        <v>Négligeable</v>
      </c>
      <c r="W38" s="343" t="str">
        <f>IF(L38&lt;-1,"&lt;",INDEX(B.Critères!$C$47:$C$53,6-ROUNDDOWN(L38,0)))</f>
        <v>Très faible</v>
      </c>
      <c r="X38" s="343" t="str">
        <f>IF(M38&lt;-1,"&lt;",INDEX(B.Critères!$C$47:$C$53,6-ROUNDDOWN(M38,0)))</f>
        <v>Faible</v>
      </c>
      <c r="Y38" s="343" t="str">
        <f>IF(N38&lt;-1,"&lt;",INDEX(B.Critères!$C$47:$C$53,6-ROUNDDOWN(N38,0)))</f>
        <v>Moyen</v>
      </c>
      <c r="Z38" s="348" t="str">
        <f>IF(O38&lt;-1,"&lt;",INDEX(B.Critères!$C$47:$C$53,6-ROUNDDOWN(O38,0)))</f>
        <v>Élevé</v>
      </c>
      <c r="AA38" s="349" t="str">
        <f>IF(P38&lt;-1,"&lt;",INDEX(B.Critères!$C$47:$C$53,6-ROUNDDOWN(P38,0)))</f>
        <v>Très élevé</v>
      </c>
      <c r="AB38" s="375" t="str">
        <f>IF(Q38&lt;-1,"&lt;",INDEX(B.Critères!$C$37:$C$43,6-ROUNDDOWN(Q38,0)))</f>
        <v>Nécessaire</v>
      </c>
      <c r="AC38" s="474"/>
      <c r="AD38" s="255"/>
      <c r="AE38" s="255"/>
      <c r="AG38" s="381">
        <f t="shared" si="1"/>
        <v>1.5999999999999996</v>
      </c>
      <c r="AH38" s="263"/>
      <c r="AI38" s="263"/>
      <c r="AJ38" s="263"/>
      <c r="AK38" s="263"/>
      <c r="AL38" s="263"/>
      <c r="AM38" s="263"/>
      <c r="AN38" s="263"/>
    </row>
    <row r="39" spans="1:40" x14ac:dyDescent="0.25">
      <c r="B39" s="44">
        <v>3</v>
      </c>
      <c r="C39" s="266" t="s">
        <v>40</v>
      </c>
      <c r="J39" s="33">
        <f t="shared" si="3"/>
        <v>-3</v>
      </c>
      <c r="K39" s="27">
        <f t="shared" si="3"/>
        <v>-2</v>
      </c>
      <c r="L39" s="27">
        <f t="shared" si="3"/>
        <v>-1</v>
      </c>
      <c r="M39" s="27">
        <f t="shared" si="3"/>
        <v>0</v>
      </c>
      <c r="N39" s="27">
        <f t="shared" si="3"/>
        <v>1</v>
      </c>
      <c r="O39" s="27">
        <f t="shared" si="3"/>
        <v>2</v>
      </c>
      <c r="P39" s="28">
        <f t="shared" si="3"/>
        <v>3</v>
      </c>
      <c r="Q39" s="44">
        <v>3</v>
      </c>
      <c r="R39" s="474"/>
      <c r="S39" s="255"/>
      <c r="T39" s="255"/>
      <c r="U39" s="360" t="str">
        <f>IF(J39&lt;-1,"&lt;",INDEX(B.Critères!$C$47:$C$53,6-ROUNDDOWN(J39,0)))</f>
        <v>&lt;</v>
      </c>
      <c r="V39" s="345" t="str">
        <f>IF(K39&lt;-1,"&lt;",INDEX(B.Critères!$C$47:$C$53,6-ROUNDDOWN(K39,0)))</f>
        <v>&lt;</v>
      </c>
      <c r="W39" s="343" t="str">
        <f>IF(L39&lt;-1,"&lt;",INDEX(B.Critères!$C$47:$C$53,6-ROUNDDOWN(L39,0)))</f>
        <v>Négligeable</v>
      </c>
      <c r="X39" s="343" t="str">
        <f>IF(M39&lt;-1,"&lt;",INDEX(B.Critères!$C$47:$C$53,6-ROUNDDOWN(M39,0)))</f>
        <v>Très faible</v>
      </c>
      <c r="Y39" s="343" t="str">
        <f>IF(N39&lt;-1,"&lt;",INDEX(B.Critères!$C$47:$C$53,6-ROUNDDOWN(N39,0)))</f>
        <v>Faible</v>
      </c>
      <c r="Z39" s="348" t="str">
        <f>IF(O39&lt;-1,"&lt;",INDEX(B.Critères!$C$47:$C$53,6-ROUNDDOWN(O39,0)))</f>
        <v>Moyen</v>
      </c>
      <c r="AA39" s="349" t="str">
        <f>IF(P39&lt;-1,"&lt;",INDEX(B.Critères!$C$47:$C$53,6-ROUNDDOWN(P39,0)))</f>
        <v>Élevé</v>
      </c>
      <c r="AB39" s="375" t="str">
        <f>IF(Q39&lt;-1,"&lt;",INDEX(B.Critères!$C$37:$C$43,6-ROUNDDOWN(Q39,0)))</f>
        <v>Souhaitable</v>
      </c>
      <c r="AC39" s="474"/>
      <c r="AD39" s="255"/>
      <c r="AE39" s="255"/>
      <c r="AG39" s="381">
        <f t="shared" si="1"/>
        <v>1.4999999999999996</v>
      </c>
      <c r="AH39" s="263" t="s">
        <v>227</v>
      </c>
      <c r="AI39" s="263"/>
      <c r="AJ39" s="263"/>
      <c r="AK39" s="263"/>
      <c r="AL39" s="263" t="s">
        <v>238</v>
      </c>
      <c r="AM39" s="263"/>
      <c r="AN39" s="263" t="s">
        <v>228</v>
      </c>
    </row>
    <row r="40" spans="1:40" x14ac:dyDescent="0.25">
      <c r="B40" s="44">
        <v>2</v>
      </c>
      <c r="C40" s="266" t="s">
        <v>76</v>
      </c>
      <c r="J40" s="33">
        <f t="shared" si="3"/>
        <v>-4</v>
      </c>
      <c r="K40" s="27">
        <f t="shared" si="3"/>
        <v>-3</v>
      </c>
      <c r="L40" s="27">
        <f t="shared" si="3"/>
        <v>-2</v>
      </c>
      <c r="M40" s="27">
        <f t="shared" si="3"/>
        <v>-1</v>
      </c>
      <c r="N40" s="27">
        <f t="shared" si="3"/>
        <v>0</v>
      </c>
      <c r="O40" s="27">
        <f t="shared" si="3"/>
        <v>1</v>
      </c>
      <c r="P40" s="28">
        <f t="shared" si="3"/>
        <v>2</v>
      </c>
      <c r="Q40" s="44">
        <v>2</v>
      </c>
      <c r="R40" s="474"/>
      <c r="S40" s="255"/>
      <c r="T40" s="255"/>
      <c r="U40" s="360" t="str">
        <f>IF(J40&lt;-1,"&lt;",INDEX(B.Critères!$C$47:$C$53,6-ROUNDDOWN(J40,0)))</f>
        <v>&lt;</v>
      </c>
      <c r="V40" s="345" t="str">
        <f>IF(K40&lt;-1,"&lt;",INDEX(B.Critères!$C$47:$C$53,6-ROUNDDOWN(K40,0)))</f>
        <v>&lt;</v>
      </c>
      <c r="W40" s="343" t="str">
        <f>IF(L40&lt;-1,"&lt;",INDEX(B.Critères!$C$47:$C$53,6-ROUNDDOWN(L40,0)))</f>
        <v>&lt;</v>
      </c>
      <c r="X40" s="343" t="str">
        <f>IF(M40&lt;-1,"&lt;",INDEX(B.Critères!$C$47:$C$53,6-ROUNDDOWN(M40,0)))</f>
        <v>Négligeable</v>
      </c>
      <c r="Y40" s="343" t="str">
        <f>IF(N40&lt;-1,"&lt;",INDEX(B.Critères!$C$47:$C$53,6-ROUNDDOWN(N40,0)))</f>
        <v>Très faible</v>
      </c>
      <c r="Z40" s="343" t="str">
        <f>IF(O40&lt;-1,"&lt;",INDEX(B.Critères!$C$47:$C$53,6-ROUNDDOWN(O40,0)))</f>
        <v>Faible</v>
      </c>
      <c r="AA40" s="349" t="str">
        <f>IF(P40&lt;-1,"&lt;",INDEX(B.Critères!$C$47:$C$53,6-ROUNDDOWN(P40,0)))</f>
        <v>Moyen</v>
      </c>
      <c r="AB40" s="375" t="str">
        <f>IF(Q40&lt;-1,"&lt;",INDEX(B.Critères!$C$37:$C$43,6-ROUNDDOWN(Q40,0)))</f>
        <v>Modéré</v>
      </c>
      <c r="AC40" s="474"/>
      <c r="AD40" s="255"/>
      <c r="AE40" s="255"/>
      <c r="AG40" s="381">
        <f t="shared" si="1"/>
        <v>1.3999999999999995</v>
      </c>
      <c r="AH40" s="263"/>
      <c r="AI40" s="263"/>
      <c r="AJ40" s="263"/>
      <c r="AK40" s="263"/>
      <c r="AL40" s="263"/>
      <c r="AM40" s="263"/>
      <c r="AN40" s="263"/>
    </row>
    <row r="41" spans="1:40" x14ac:dyDescent="0.25">
      <c r="B41" s="44">
        <v>1</v>
      </c>
      <c r="C41" s="266" t="s">
        <v>42</v>
      </c>
      <c r="J41" s="33">
        <f t="shared" si="3"/>
        <v>-5</v>
      </c>
      <c r="K41" s="27">
        <f t="shared" si="3"/>
        <v>-4</v>
      </c>
      <c r="L41" s="27">
        <f t="shared" si="3"/>
        <v>-3</v>
      </c>
      <c r="M41" s="27">
        <f t="shared" si="3"/>
        <v>-2</v>
      </c>
      <c r="N41" s="27">
        <f t="shared" si="3"/>
        <v>-1</v>
      </c>
      <c r="O41" s="27">
        <f t="shared" si="3"/>
        <v>0</v>
      </c>
      <c r="P41" s="28">
        <f t="shared" si="3"/>
        <v>1</v>
      </c>
      <c r="Q41" s="44">
        <v>1</v>
      </c>
      <c r="R41" s="474"/>
      <c r="S41" s="255"/>
      <c r="T41" s="255"/>
      <c r="U41" s="360" t="str">
        <f>IF(J41&lt;-1,"&lt;",INDEX(B.Critères!$C$47:$C$53,6-ROUNDDOWN(J41,0)))</f>
        <v>&lt;</v>
      </c>
      <c r="V41" s="345" t="str">
        <f>IF(K41&lt;-1,"&lt;",INDEX(B.Critères!$C$47:$C$53,6-ROUNDDOWN(K41,0)))</f>
        <v>&lt;</v>
      </c>
      <c r="W41" s="343" t="str">
        <f>IF(L41&lt;-1,"&lt;",INDEX(B.Critères!$C$47:$C$53,6-ROUNDDOWN(L41,0)))</f>
        <v>&lt;</v>
      </c>
      <c r="X41" s="343" t="str">
        <f>IF(M41&lt;-1,"&lt;",INDEX(B.Critères!$C$47:$C$53,6-ROUNDDOWN(M41,0)))</f>
        <v>&lt;</v>
      </c>
      <c r="Y41" s="343" t="str">
        <f>IF(N41&lt;-1,"&lt;",INDEX(B.Critères!$C$47:$C$53,6-ROUNDDOWN(N41,0)))</f>
        <v>Négligeable</v>
      </c>
      <c r="Z41" s="343" t="str">
        <f>IF(O41&lt;-1,"&lt;",INDEX(B.Critères!$C$47:$C$53,6-ROUNDDOWN(O41,0)))</f>
        <v>Très faible</v>
      </c>
      <c r="AA41" s="344" t="str">
        <f>IF(P41&lt;-1,"&lt;",INDEX(B.Critères!$C$47:$C$53,6-ROUNDDOWN(P41,0)))</f>
        <v>Faible</v>
      </c>
      <c r="AB41" s="375" t="str">
        <f>IF(Q41&lt;-1,"&lt;",INDEX(B.Critères!$C$37:$C$43,6-ROUNDDOWN(Q41,0)))</f>
        <v>Dispensable</v>
      </c>
      <c r="AC41" s="474"/>
      <c r="AD41" s="255"/>
      <c r="AE41" s="255"/>
      <c r="AG41" s="381">
        <f t="shared" si="1"/>
        <v>1.2999999999999994</v>
      </c>
      <c r="AH41" s="263"/>
      <c r="AI41" s="263"/>
      <c r="AJ41" s="263"/>
      <c r="AK41" s="263"/>
      <c r="AL41" s="263"/>
      <c r="AM41" s="263"/>
      <c r="AN41" s="263"/>
    </row>
    <row r="42" spans="1:40" x14ac:dyDescent="0.25">
      <c r="B42" s="44">
        <v>0</v>
      </c>
      <c r="C42" s="266" t="s">
        <v>79</v>
      </c>
      <c r="J42" s="33">
        <f t="shared" si="3"/>
        <v>-6</v>
      </c>
      <c r="K42" s="27">
        <f t="shared" si="3"/>
        <v>-5</v>
      </c>
      <c r="L42" s="27">
        <f t="shared" si="3"/>
        <v>-4</v>
      </c>
      <c r="M42" s="27">
        <f t="shared" si="3"/>
        <v>-3</v>
      </c>
      <c r="N42" s="27">
        <f t="shared" si="3"/>
        <v>-2</v>
      </c>
      <c r="O42" s="27">
        <f t="shared" si="3"/>
        <v>-1</v>
      </c>
      <c r="P42" s="28">
        <f t="shared" si="3"/>
        <v>0</v>
      </c>
      <c r="Q42" s="44">
        <v>0</v>
      </c>
      <c r="R42" s="474"/>
      <c r="S42" s="255"/>
      <c r="T42" s="255"/>
      <c r="U42" s="360" t="str">
        <f>IF(J42&lt;-1,"&lt;",INDEX(B.Critères!$C$47:$C$53,6-ROUNDDOWN(J42,0)))</f>
        <v>&lt;</v>
      </c>
      <c r="V42" s="345" t="str">
        <f>IF(K42&lt;-1,"&lt;",INDEX(B.Critères!$C$47:$C$53,6-ROUNDDOWN(K42,0)))</f>
        <v>&lt;</v>
      </c>
      <c r="W42" s="343" t="str">
        <f>IF(L42&lt;-1,"&lt;",INDEX(B.Critères!$C$47:$C$53,6-ROUNDDOWN(L42,0)))</f>
        <v>&lt;</v>
      </c>
      <c r="X42" s="343" t="str">
        <f>IF(M42&lt;-1,"&lt;",INDEX(B.Critères!$C$47:$C$53,6-ROUNDDOWN(M42,0)))</f>
        <v>&lt;</v>
      </c>
      <c r="Y42" s="343" t="str">
        <f>IF(N42&lt;-1,"&lt;",INDEX(B.Critères!$C$47:$C$53,6-ROUNDDOWN(N42,0)))</f>
        <v>&lt;</v>
      </c>
      <c r="Z42" s="343" t="str">
        <f>IF(O42&lt;-1,"&lt;",INDEX(B.Critères!$C$47:$C$53,6-ROUNDDOWN(O42,0)))</f>
        <v>Négligeable</v>
      </c>
      <c r="AA42" s="344" t="str">
        <f>IF(P42&lt;-1,"&lt;",INDEX(B.Critères!$C$47:$C$53,6-ROUNDDOWN(P42,0)))</f>
        <v>Très faible</v>
      </c>
      <c r="AB42" s="375" t="str">
        <f>IF(Q42&lt;-1,"&lt;",INDEX(B.Critères!$C$37:$C$43,6-ROUNDDOWN(Q42,0)))</f>
        <v>Minime</v>
      </c>
      <c r="AC42" s="474"/>
      <c r="AD42" s="255"/>
      <c r="AE42" s="255"/>
      <c r="AG42" s="381">
        <f t="shared" si="1"/>
        <v>1.1999999999999993</v>
      </c>
      <c r="AH42" s="263" t="s">
        <v>229</v>
      </c>
      <c r="AI42" s="263"/>
      <c r="AJ42" s="263"/>
      <c r="AK42" s="263"/>
      <c r="AL42" s="263"/>
      <c r="AM42" s="263"/>
      <c r="AN42" s="263"/>
    </row>
    <row r="43" spans="1:40" x14ac:dyDescent="0.25">
      <c r="B43" s="44">
        <v>-1</v>
      </c>
      <c r="C43" s="266" t="s">
        <v>101</v>
      </c>
      <c r="J43" s="35">
        <f t="shared" si="3"/>
        <v>-7</v>
      </c>
      <c r="K43" s="30">
        <f t="shared" si="3"/>
        <v>-6</v>
      </c>
      <c r="L43" s="30">
        <f t="shared" si="3"/>
        <v>-5</v>
      </c>
      <c r="M43" s="30">
        <f t="shared" si="3"/>
        <v>-4</v>
      </c>
      <c r="N43" s="30">
        <f t="shared" si="3"/>
        <v>-3</v>
      </c>
      <c r="O43" s="30">
        <f t="shared" si="3"/>
        <v>-2</v>
      </c>
      <c r="P43" s="31">
        <f t="shared" si="3"/>
        <v>-1</v>
      </c>
      <c r="Q43" s="252">
        <v>-1</v>
      </c>
      <c r="R43" s="475"/>
      <c r="S43" s="255"/>
      <c r="T43" s="255"/>
      <c r="U43" s="361" t="str">
        <f>IF(J43&lt;-1,"&lt;",INDEX(B.Critères!$C$47:$C$53,6-ROUNDDOWN(J43,0)))</f>
        <v>&lt;</v>
      </c>
      <c r="V43" s="350" t="str">
        <f>IF(K43&lt;-1,"&lt;",INDEX(B.Critères!$C$47:$C$53,6-ROUNDDOWN(K43,0)))</f>
        <v>&lt;</v>
      </c>
      <c r="W43" s="350" t="str">
        <f>IF(L43&lt;-1,"&lt;",INDEX(B.Critères!$C$47:$C$53,6-ROUNDDOWN(L43,0)))</f>
        <v>&lt;</v>
      </c>
      <c r="X43" s="350" t="str">
        <f>IF(M43&lt;-1,"&lt;",INDEX(B.Critères!$C$47:$C$53,6-ROUNDDOWN(M43,0)))</f>
        <v>&lt;</v>
      </c>
      <c r="Y43" s="350" t="str">
        <f>IF(N43&lt;-1,"&lt;",INDEX(B.Critères!$C$47:$C$53,6-ROUNDDOWN(N43,0)))</f>
        <v>&lt;</v>
      </c>
      <c r="Z43" s="350" t="str">
        <f>IF(O43&lt;-1,"&lt;",INDEX(B.Critères!$C$47:$C$53,6-ROUNDDOWN(O43,0)))</f>
        <v>&lt;</v>
      </c>
      <c r="AA43" s="351" t="str">
        <f>IF(P43&lt;-1,"&lt;",INDEX(B.Critères!$C$47:$C$53,6-ROUNDDOWN(P43,0)))</f>
        <v>Négligeable</v>
      </c>
      <c r="AB43" s="376" t="str">
        <f>IF(Q43&lt;-1,"&lt;",INDEX(B.Critères!$C$37:$C$43,6-ROUNDDOWN(Q43,0)))</f>
        <v>Seuil</v>
      </c>
      <c r="AC43" s="475"/>
      <c r="AD43" s="255"/>
      <c r="AE43" s="255"/>
      <c r="AG43" s="381">
        <f t="shared" si="1"/>
        <v>1.0999999999999992</v>
      </c>
      <c r="AH43" s="263"/>
      <c r="AI43" s="263"/>
      <c r="AJ43" s="263"/>
      <c r="AK43" s="263"/>
      <c r="AL43" s="263"/>
      <c r="AM43" s="263"/>
      <c r="AN43" s="263"/>
    </row>
    <row r="44" spans="1:40" x14ac:dyDescent="0.25">
      <c r="B44" s="44"/>
      <c r="AG44" s="381">
        <f t="shared" si="1"/>
        <v>0.99999999999999922</v>
      </c>
      <c r="AH44" s="263"/>
      <c r="AI44" s="263"/>
      <c r="AJ44" s="263"/>
      <c r="AK44" s="263" t="s">
        <v>230</v>
      </c>
      <c r="AL44" s="263" t="s">
        <v>231</v>
      </c>
      <c r="AM44" s="263"/>
      <c r="AN44" s="263" t="s">
        <v>232</v>
      </c>
    </row>
    <row r="45" spans="1:40" x14ac:dyDescent="0.25">
      <c r="A45" s="267" t="s">
        <v>38</v>
      </c>
      <c r="C45" s="268"/>
      <c r="AG45" s="381">
        <f t="shared" si="1"/>
        <v>0.89999999999999925</v>
      </c>
      <c r="AH45" s="263" t="s">
        <v>233</v>
      </c>
      <c r="AI45" s="263"/>
      <c r="AJ45" s="263"/>
      <c r="AK45" s="263"/>
      <c r="AL45" s="263"/>
      <c r="AM45" s="263"/>
      <c r="AN45" s="263"/>
    </row>
    <row r="46" spans="1:40" x14ac:dyDescent="0.25">
      <c r="A46" s="80"/>
      <c r="B46" s="73" t="s">
        <v>8</v>
      </c>
      <c r="C46" s="251" t="s">
        <v>45</v>
      </c>
      <c r="AG46" s="381">
        <f t="shared" si="1"/>
        <v>0.79999999999999927</v>
      </c>
      <c r="AH46" s="263"/>
      <c r="AI46" s="263"/>
      <c r="AJ46" s="263"/>
      <c r="AK46" s="263"/>
      <c r="AL46" s="263"/>
      <c r="AM46" s="263"/>
      <c r="AN46" s="263"/>
    </row>
    <row r="47" spans="1:40" x14ac:dyDescent="0.25">
      <c r="B47" s="73">
        <v>5</v>
      </c>
      <c r="C47" s="266" t="s">
        <v>39</v>
      </c>
      <c r="AG47" s="381">
        <f t="shared" si="1"/>
        <v>0.69999999999999929</v>
      </c>
      <c r="AH47" s="263"/>
      <c r="AI47" s="263"/>
      <c r="AJ47" s="263"/>
      <c r="AK47" s="263"/>
      <c r="AL47" s="263" t="s">
        <v>234</v>
      </c>
      <c r="AM47" s="263"/>
      <c r="AN47" s="263"/>
    </row>
    <row r="48" spans="1:40" x14ac:dyDescent="0.25">
      <c r="B48" s="73">
        <v>4</v>
      </c>
      <c r="C48" s="266" t="s">
        <v>47</v>
      </c>
      <c r="AG48" s="381">
        <f t="shared" si="1"/>
        <v>0.59999999999999931</v>
      </c>
      <c r="AH48" s="263"/>
      <c r="AI48" s="263"/>
      <c r="AJ48" s="263"/>
      <c r="AK48" s="263"/>
      <c r="AL48" s="263"/>
      <c r="AM48" s="263"/>
      <c r="AN48" s="263"/>
    </row>
    <row r="49" spans="1:40" x14ac:dyDescent="0.25">
      <c r="B49" s="73">
        <v>3</v>
      </c>
      <c r="C49" s="266" t="s">
        <v>48</v>
      </c>
      <c r="AG49" s="381">
        <f t="shared" si="1"/>
        <v>0.49999999999999933</v>
      </c>
      <c r="AH49" s="263"/>
      <c r="AI49" s="263"/>
      <c r="AJ49" s="263"/>
      <c r="AK49" s="263"/>
      <c r="AL49" s="263" t="s">
        <v>235</v>
      </c>
      <c r="AM49" s="263"/>
      <c r="AN49" s="263"/>
    </row>
    <row r="50" spans="1:40" x14ac:dyDescent="0.25">
      <c r="B50" s="73">
        <v>2</v>
      </c>
      <c r="C50" s="266" t="s">
        <v>41</v>
      </c>
      <c r="AG50" s="381">
        <f t="shared" si="1"/>
        <v>0.39999999999999936</v>
      </c>
      <c r="AH50" s="263"/>
      <c r="AI50" s="263"/>
      <c r="AJ50" s="263"/>
      <c r="AK50" s="263"/>
      <c r="AL50" s="263"/>
      <c r="AM50" s="263"/>
      <c r="AN50" s="263"/>
    </row>
    <row r="51" spans="1:40" x14ac:dyDescent="0.25">
      <c r="B51" s="73">
        <v>1</v>
      </c>
      <c r="C51" s="266" t="s">
        <v>44</v>
      </c>
      <c r="AG51" s="381">
        <f t="shared" si="1"/>
        <v>0.29999999999999938</v>
      </c>
      <c r="AH51" s="263"/>
      <c r="AI51" s="263"/>
      <c r="AJ51" s="263"/>
      <c r="AK51" s="263"/>
      <c r="AL51" s="263"/>
      <c r="AM51" s="263"/>
      <c r="AN51" s="263"/>
    </row>
    <row r="52" spans="1:40" x14ac:dyDescent="0.25">
      <c r="B52" s="73">
        <v>0</v>
      </c>
      <c r="C52" s="266" t="s">
        <v>49</v>
      </c>
      <c r="AG52" s="381">
        <f t="shared" si="1"/>
        <v>0.19999999999999937</v>
      </c>
      <c r="AH52" s="263"/>
      <c r="AI52" s="263"/>
      <c r="AJ52" s="263"/>
      <c r="AK52" s="263"/>
      <c r="AL52" s="263" t="s">
        <v>236</v>
      </c>
      <c r="AM52" s="263"/>
      <c r="AN52" s="263"/>
    </row>
    <row r="53" spans="1:40" x14ac:dyDescent="0.25">
      <c r="B53" s="73">
        <v>-1</v>
      </c>
      <c r="C53" s="266" t="s">
        <v>43</v>
      </c>
      <c r="AG53" s="381">
        <f t="shared" si="1"/>
        <v>9.9999999999999367E-2</v>
      </c>
      <c r="AH53" s="263"/>
      <c r="AI53" s="263"/>
      <c r="AJ53" s="263"/>
      <c r="AK53" s="263"/>
      <c r="AL53" s="263"/>
      <c r="AM53" s="263"/>
      <c r="AN53" s="263"/>
    </row>
    <row r="54" spans="1:40" x14ac:dyDescent="0.25">
      <c r="AG54" s="381">
        <v>0</v>
      </c>
      <c r="AH54" s="263"/>
      <c r="AI54" s="263"/>
      <c r="AJ54" s="263"/>
      <c r="AK54" s="263"/>
      <c r="AL54" s="263"/>
      <c r="AM54" s="263"/>
      <c r="AN54" s="263"/>
    </row>
    <row r="55" spans="1:40" x14ac:dyDescent="0.25">
      <c r="J55" s="34"/>
      <c r="K55" s="27"/>
      <c r="L55" s="27"/>
      <c r="M55" s="27"/>
      <c r="N55" s="27"/>
      <c r="O55" s="27"/>
      <c r="P55" s="27"/>
      <c r="Q55" s="44"/>
      <c r="R55" s="255"/>
      <c r="S55" s="255"/>
      <c r="T55" s="255"/>
      <c r="U55" s="339"/>
      <c r="V55" s="339"/>
      <c r="W55" s="339"/>
      <c r="X55" s="339"/>
      <c r="Y55" s="339"/>
      <c r="Z55" s="339"/>
      <c r="AA55" s="339"/>
      <c r="AB55" s="377"/>
      <c r="AC55" s="255"/>
      <c r="AD55" s="255"/>
      <c r="AE55" s="255"/>
      <c r="AG55" s="381">
        <f t="shared" si="1"/>
        <v>-0.1</v>
      </c>
      <c r="AH55" s="270"/>
      <c r="AI55" s="270"/>
      <c r="AJ55" s="270"/>
      <c r="AK55" s="270"/>
      <c r="AL55" s="270"/>
      <c r="AM55" s="270"/>
      <c r="AN55" s="270"/>
    </row>
    <row r="56" spans="1:40" x14ac:dyDescent="0.25">
      <c r="A56" s="271" t="s">
        <v>90</v>
      </c>
      <c r="J56" s="271" t="s">
        <v>90</v>
      </c>
      <c r="U56" s="332"/>
      <c r="AF56" s="256"/>
      <c r="AG56" s="381">
        <f t="shared" si="1"/>
        <v>-0.2</v>
      </c>
      <c r="AH56" s="270"/>
      <c r="AI56" s="270"/>
      <c r="AJ56" s="270"/>
      <c r="AK56" s="270"/>
      <c r="AL56" s="270"/>
      <c r="AM56" s="270"/>
      <c r="AN56" s="270"/>
    </row>
    <row r="57" spans="1:40" ht="30" x14ac:dyDescent="0.25">
      <c r="A57" s="80"/>
      <c r="B57" s="73" t="s">
        <v>87</v>
      </c>
      <c r="C57" s="251" t="s">
        <v>45</v>
      </c>
      <c r="J57" s="465" t="s">
        <v>87</v>
      </c>
      <c r="K57" s="466"/>
      <c r="L57" s="476" t="s">
        <v>8</v>
      </c>
      <c r="M57" s="476"/>
      <c r="N57" s="476"/>
      <c r="O57" s="476"/>
      <c r="P57" s="476"/>
      <c r="Q57" s="476"/>
      <c r="R57" s="477"/>
      <c r="S57" s="330"/>
      <c r="T57" s="330"/>
      <c r="U57" s="483" t="s">
        <v>8</v>
      </c>
      <c r="V57" s="484"/>
      <c r="W57" s="484"/>
      <c r="X57" s="484"/>
      <c r="Y57" s="484"/>
      <c r="Z57" s="484"/>
      <c r="AA57" s="484"/>
      <c r="AB57" s="466" t="s">
        <v>87</v>
      </c>
      <c r="AC57" s="485"/>
      <c r="AD57" s="330"/>
      <c r="AE57" s="330"/>
      <c r="AF57" s="256"/>
      <c r="AG57" s="381">
        <f t="shared" si="1"/>
        <v>-0.30000000000000004</v>
      </c>
      <c r="AH57" s="270"/>
      <c r="AI57" s="270"/>
      <c r="AJ57" s="270"/>
      <c r="AK57" s="270"/>
      <c r="AL57" s="270"/>
      <c r="AM57" s="270"/>
      <c r="AN57" s="270"/>
    </row>
    <row r="58" spans="1:40" x14ac:dyDescent="0.25">
      <c r="B58" s="73">
        <v>5</v>
      </c>
      <c r="C58" s="266" t="s">
        <v>303</v>
      </c>
      <c r="J58" s="467"/>
      <c r="K58" s="468"/>
      <c r="L58" s="37">
        <v>-1</v>
      </c>
      <c r="M58" s="37">
        <v>0</v>
      </c>
      <c r="N58" s="37">
        <v>1</v>
      </c>
      <c r="O58" s="37">
        <v>2</v>
      </c>
      <c r="P58" s="37">
        <v>3</v>
      </c>
      <c r="Q58" s="37">
        <v>4</v>
      </c>
      <c r="R58" s="38">
        <v>5</v>
      </c>
      <c r="S58" s="331"/>
      <c r="T58" s="331"/>
      <c r="U58" s="353" t="str">
        <f>IF(L58&lt;-1,"&lt;",INDEX(B.Critères!$C$47:$C$53,6-ROUNDDOWN(L58,0)))</f>
        <v>Négligeable</v>
      </c>
      <c r="V58" s="334" t="str">
        <f>IF(M58&lt;-1,"&lt;",INDEX(B.Critères!$C$47:$C$53,6-ROUNDDOWN(M58,0)))</f>
        <v>Très faible</v>
      </c>
      <c r="W58" s="334" t="str">
        <f>IF(N58&lt;-1,"&lt;",INDEX(B.Critères!$C$47:$C$53,6-ROUNDDOWN(N58,0)))</f>
        <v>Faible</v>
      </c>
      <c r="X58" s="334" t="str">
        <f>IF(O58&lt;-1,"&lt;",INDEX(B.Critères!$C$47:$C$53,6-ROUNDDOWN(O58,0)))</f>
        <v>Moyen</v>
      </c>
      <c r="Y58" s="334" t="str">
        <f>IF(P58&lt;-1,"&lt;",INDEX(B.Critères!$C$47:$C$53,6-ROUNDDOWN(P58,0)))</f>
        <v>Élevé</v>
      </c>
      <c r="Z58" s="334" t="str">
        <f>IF(Q58&lt;-1,"&lt;",INDEX(B.Critères!$C$47:$C$53,6-ROUNDDOWN(Q58,0)))</f>
        <v>Très élevé</v>
      </c>
      <c r="AA58" s="334" t="str">
        <f>IF(R58&lt;-1,"&lt;",INDEX(B.Critères!$C$47:$C$53,6-ROUNDDOWN(R58,0)))</f>
        <v>Maximal</v>
      </c>
      <c r="AB58" s="468"/>
      <c r="AC58" s="486"/>
      <c r="AD58" s="331"/>
      <c r="AE58" s="331"/>
      <c r="AG58" s="381">
        <f t="shared" si="1"/>
        <v>-0.4</v>
      </c>
      <c r="AH58" s="270"/>
      <c r="AI58" s="270"/>
      <c r="AJ58" s="270"/>
      <c r="AK58" s="270"/>
      <c r="AL58" s="270"/>
      <c r="AM58" s="270"/>
      <c r="AN58" s="270"/>
    </row>
    <row r="59" spans="1:40" x14ac:dyDescent="0.25">
      <c r="B59" s="73">
        <v>4</v>
      </c>
      <c r="C59" s="266" t="s">
        <v>47</v>
      </c>
      <c r="J59" s="463" t="s">
        <v>71</v>
      </c>
      <c r="K59" s="37">
        <v>-1</v>
      </c>
      <c r="L59" s="23">
        <f t="shared" ref="L59:R65" si="4">L$58-$K59</f>
        <v>0</v>
      </c>
      <c r="M59" s="24">
        <f t="shared" si="4"/>
        <v>1</v>
      </c>
      <c r="N59" s="24">
        <f t="shared" si="4"/>
        <v>2</v>
      </c>
      <c r="O59" s="363">
        <f t="shared" si="4"/>
        <v>3</v>
      </c>
      <c r="P59" s="366">
        <f t="shared" si="4"/>
        <v>4</v>
      </c>
      <c r="Q59" s="366">
        <f t="shared" si="4"/>
        <v>5</v>
      </c>
      <c r="R59" s="369">
        <f t="shared" si="4"/>
        <v>6</v>
      </c>
      <c r="S59" s="27"/>
      <c r="T59" s="27"/>
      <c r="U59" s="362" t="str">
        <f>IF(L59&gt;5,"&gt;",IF(L59&lt;-1,"&lt;",INDEX(B.Critères!$C$58:$C$64,6-ROUNDDOWN(L59,0))))</f>
        <v>Equivalent</v>
      </c>
      <c r="V59" s="352" t="str">
        <f>IF(M59&gt;5,"&gt;",IF(M59&lt;-1,"&lt;",INDEX(B.Critères!$C$58:$C$64,6-ROUNDDOWN(M59,0))))</f>
        <v>Faible</v>
      </c>
      <c r="W59" s="352" t="str">
        <f>IF(N59&gt;5,"&gt;",IF(N59&lt;-1,"&lt;",INDEX(B.Critères!$C$58:$C$64,6-ROUNDDOWN(N59,0))))</f>
        <v>Moyen</v>
      </c>
      <c r="X59" s="352" t="str">
        <f>IF(O59&gt;5,"&gt;",IF(O59&lt;-1,"&lt;",INDEX(B.Critères!$C$58:$C$64,6-ROUNDDOWN(O59,0))))</f>
        <v>Élevé</v>
      </c>
      <c r="Y59" s="352" t="str">
        <f>IF(P59&gt;5,"&gt;",IF(P59&lt;-1,"&lt;",INDEX(B.Critères!$C$58:$C$64,6-ROUNDDOWN(P59,0))))</f>
        <v>Très élevé</v>
      </c>
      <c r="Z59" s="352" t="str">
        <f>IF(Q59&gt;5,"&gt;",IF(Q59&lt;-1,"&lt;",INDEX(B.Critères!$C$58:$C$64,6-ROUNDDOWN(Q59,0))))</f>
        <v>Extraordinaire</v>
      </c>
      <c r="AA59" s="359" t="str">
        <f>IF(R59&gt;5,"&gt;",IF(R59&lt;-1,"&lt;",INDEX(B.Critères!$C$58:$C$64,6-ROUNDDOWN(R59,0))))</f>
        <v>&gt;</v>
      </c>
      <c r="AB59" s="375" t="str">
        <f>IF(K59&lt;-1,"&lt;",INDEX(B.Critères!$C$27:$C$33,6-ROUNDDOWN(K59,0)))</f>
        <v>Minime</v>
      </c>
      <c r="AC59" s="469" t="s">
        <v>71</v>
      </c>
      <c r="AD59" s="27"/>
      <c r="AE59" s="27"/>
      <c r="AF59" s="257"/>
      <c r="AG59" s="381">
        <f t="shared" si="1"/>
        <v>-0.5</v>
      </c>
      <c r="AH59" s="270"/>
      <c r="AI59" s="270"/>
      <c r="AJ59" s="270"/>
      <c r="AK59" s="270"/>
      <c r="AL59" s="270"/>
      <c r="AM59" s="270"/>
      <c r="AN59" s="270"/>
    </row>
    <row r="60" spans="1:40" x14ac:dyDescent="0.25">
      <c r="B60" s="73">
        <v>3</v>
      </c>
      <c r="C60" s="266" t="s">
        <v>48</v>
      </c>
      <c r="J60" s="463"/>
      <c r="K60" s="37">
        <v>0</v>
      </c>
      <c r="L60" s="26">
        <f t="shared" si="4"/>
        <v>-1</v>
      </c>
      <c r="M60" s="27">
        <f t="shared" si="4"/>
        <v>0</v>
      </c>
      <c r="N60" s="27">
        <f t="shared" si="4"/>
        <v>1</v>
      </c>
      <c r="O60" s="27">
        <f t="shared" si="4"/>
        <v>2</v>
      </c>
      <c r="P60" s="364">
        <f t="shared" si="4"/>
        <v>3</v>
      </c>
      <c r="Q60" s="367">
        <f t="shared" si="4"/>
        <v>4</v>
      </c>
      <c r="R60" s="368">
        <f t="shared" si="4"/>
        <v>5</v>
      </c>
      <c r="S60" s="27"/>
      <c r="T60" s="27"/>
      <c r="U60" s="360" t="str">
        <f>IF(L60&gt;5,"&gt;",IF(L60&lt;-1,"&lt;",INDEX(B.Critères!$C$58:$C$64,6-ROUNDDOWN(L60,0))))</f>
        <v>Défaborable</v>
      </c>
      <c r="V60" s="337" t="str">
        <f>IF(M60&gt;5,"&gt;",IF(M60&lt;-1,"&lt;",INDEX(B.Critères!$C$58:$C$64,6-ROUNDDOWN(M60,0))))</f>
        <v>Equivalent</v>
      </c>
      <c r="W60" s="348" t="str">
        <f>IF(N60&gt;5,"&gt;",IF(N60&lt;-1,"&lt;",INDEX(B.Critères!$C$58:$C$64,6-ROUNDDOWN(N60,0))))</f>
        <v>Faible</v>
      </c>
      <c r="X60" s="348" t="str">
        <f>IF(O60&gt;5,"&gt;",IF(O60&lt;-1,"&lt;",INDEX(B.Critères!$C$58:$C$64,6-ROUNDDOWN(O60,0))))</f>
        <v>Moyen</v>
      </c>
      <c r="Y60" s="348" t="str">
        <f>IF(P60&gt;5,"&gt;",IF(P60&lt;-1,"&lt;",INDEX(B.Critères!$C$58:$C$64,6-ROUNDDOWN(P60,0))))</f>
        <v>Élevé</v>
      </c>
      <c r="Z60" s="348" t="str">
        <f>IF(Q60&gt;5,"&gt;",IF(Q60&lt;-1,"&lt;",INDEX(B.Critères!$C$58:$C$64,6-ROUNDDOWN(Q60,0))))</f>
        <v>Très élevé</v>
      </c>
      <c r="AA60" s="349" t="str">
        <f>IF(R60&gt;5,"&gt;",IF(R60&lt;-1,"&lt;",INDEX(B.Critères!$C$58:$C$64,6-ROUNDDOWN(R60,0))))</f>
        <v>Extraordinaire</v>
      </c>
      <c r="AB60" s="375" t="str">
        <f>IF(K60&lt;-1,"&lt;",INDEX(B.Critères!$C$27:$C$33,6-ROUNDDOWN(K60,0)))</f>
        <v>Très faible</v>
      </c>
      <c r="AC60" s="469"/>
      <c r="AD60" s="27"/>
      <c r="AE60" s="27"/>
      <c r="AF60" s="257"/>
      <c r="AG60" s="381">
        <f t="shared" si="1"/>
        <v>-0.6</v>
      </c>
      <c r="AH60" s="270"/>
      <c r="AI60" s="270"/>
      <c r="AJ60" s="270"/>
      <c r="AK60" s="270"/>
      <c r="AL60" s="270"/>
      <c r="AM60" s="270"/>
      <c r="AN60" s="270"/>
    </row>
    <row r="61" spans="1:40" x14ac:dyDescent="0.25">
      <c r="B61" s="73">
        <v>2</v>
      </c>
      <c r="C61" s="266" t="s">
        <v>41</v>
      </c>
      <c r="J61" s="463"/>
      <c r="K61" s="37">
        <v>1</v>
      </c>
      <c r="L61" s="26">
        <f t="shared" si="4"/>
        <v>-2</v>
      </c>
      <c r="M61" s="27">
        <f t="shared" si="4"/>
        <v>-1</v>
      </c>
      <c r="N61" s="27">
        <f t="shared" si="4"/>
        <v>0</v>
      </c>
      <c r="O61" s="27">
        <f t="shared" si="4"/>
        <v>1</v>
      </c>
      <c r="P61" s="27">
        <f t="shared" si="4"/>
        <v>2</v>
      </c>
      <c r="Q61" s="364">
        <f t="shared" si="4"/>
        <v>3</v>
      </c>
      <c r="R61" s="368">
        <f t="shared" si="4"/>
        <v>4</v>
      </c>
      <c r="S61" s="27"/>
      <c r="T61" s="27"/>
      <c r="U61" s="360" t="str">
        <f>IF(L61&gt;5,"&gt;",IF(L61&lt;-1,"&lt;",INDEX(B.Critères!$C$58:$C$64,6-ROUNDDOWN(L61,0))))</f>
        <v>&lt;</v>
      </c>
      <c r="V61" s="345" t="str">
        <f>IF(M61&gt;5,"&gt;",IF(M61&lt;-1,"&lt;",INDEX(B.Critères!$C$58:$C$64,6-ROUNDDOWN(M61,0))))</f>
        <v>Défaborable</v>
      </c>
      <c r="W61" s="337" t="str">
        <f>IF(N61&gt;5,"&gt;",IF(N61&lt;-1,"&lt;",INDEX(B.Critères!$C$58:$C$64,6-ROUNDDOWN(N61,0))))</f>
        <v>Equivalent</v>
      </c>
      <c r="X61" s="348" t="str">
        <f>IF(O61&gt;5,"&gt;",IF(O61&lt;-1,"&lt;",INDEX(B.Critères!$C$58:$C$64,6-ROUNDDOWN(O61,0))))</f>
        <v>Faible</v>
      </c>
      <c r="Y61" s="348" t="str">
        <f>IF(P61&gt;5,"&gt;",IF(P61&lt;-1,"&lt;",INDEX(B.Critères!$C$58:$C$64,6-ROUNDDOWN(P61,0))))</f>
        <v>Moyen</v>
      </c>
      <c r="Z61" s="348" t="str">
        <f>IF(Q61&gt;5,"&gt;",IF(Q61&lt;-1,"&lt;",INDEX(B.Critères!$C$58:$C$64,6-ROUNDDOWN(Q61,0))))</f>
        <v>Élevé</v>
      </c>
      <c r="AA61" s="349" t="str">
        <f>IF(R61&gt;5,"&gt;",IF(R61&lt;-1,"&lt;",INDEX(B.Critères!$C$58:$C$64,6-ROUNDDOWN(R61,0))))</f>
        <v>Très élevé</v>
      </c>
      <c r="AB61" s="375" t="str">
        <f>IF(K61&lt;-1,"&lt;",INDEX(B.Critères!$C$27:$C$33,6-ROUNDDOWN(K61,0)))</f>
        <v>Faible</v>
      </c>
      <c r="AC61" s="469"/>
      <c r="AD61" s="27"/>
      <c r="AE61" s="27"/>
      <c r="AF61" s="257"/>
      <c r="AG61" s="381">
        <f t="shared" si="1"/>
        <v>-0.7</v>
      </c>
      <c r="AH61" s="270"/>
      <c r="AI61" s="270"/>
      <c r="AJ61" s="270"/>
      <c r="AK61" s="270"/>
      <c r="AL61" s="270"/>
      <c r="AM61" s="270"/>
      <c r="AN61" s="270"/>
    </row>
    <row r="62" spans="1:40" x14ac:dyDescent="0.25">
      <c r="B62" s="73">
        <v>1</v>
      </c>
      <c r="C62" s="266" t="s">
        <v>44</v>
      </c>
      <c r="J62" s="463"/>
      <c r="K62" s="37">
        <v>2</v>
      </c>
      <c r="L62" s="26">
        <f t="shared" si="4"/>
        <v>-3</v>
      </c>
      <c r="M62" s="27">
        <f t="shared" si="4"/>
        <v>-2</v>
      </c>
      <c r="N62" s="27">
        <f t="shared" si="4"/>
        <v>-1</v>
      </c>
      <c r="O62" s="27">
        <f t="shared" si="4"/>
        <v>0</v>
      </c>
      <c r="P62" s="27">
        <f t="shared" si="4"/>
        <v>1</v>
      </c>
      <c r="Q62" s="27">
        <f t="shared" si="4"/>
        <v>2</v>
      </c>
      <c r="R62" s="365">
        <f t="shared" si="4"/>
        <v>3</v>
      </c>
      <c r="S62" s="27"/>
      <c r="T62" s="27"/>
      <c r="U62" s="360" t="str">
        <f>IF(L62&gt;5,"&gt;",IF(L62&lt;-1,"&lt;",INDEX(B.Critères!$C$58:$C$64,6-ROUNDDOWN(L62,0))))</f>
        <v>&lt;</v>
      </c>
      <c r="V62" s="345" t="str">
        <f>IF(M62&gt;5,"&gt;",IF(M62&lt;-1,"&lt;",INDEX(B.Critères!$C$58:$C$64,6-ROUNDDOWN(M62,0))))</f>
        <v>&lt;</v>
      </c>
      <c r="W62" s="345" t="str">
        <f>IF(N62&gt;5,"&gt;",IF(N62&lt;-1,"&lt;",INDEX(B.Critères!$C$58:$C$64,6-ROUNDDOWN(N62,0))))</f>
        <v>Défaborable</v>
      </c>
      <c r="X62" s="337" t="str">
        <f>IF(O62&gt;5,"&gt;",IF(O62&lt;-1,"&lt;",INDEX(B.Critères!$C$58:$C$64,6-ROUNDDOWN(O62,0))))</f>
        <v>Equivalent</v>
      </c>
      <c r="Y62" s="348" t="str">
        <f>IF(P62&gt;5,"&gt;",IF(P62&lt;-1,"&lt;",INDEX(B.Critères!$C$58:$C$64,6-ROUNDDOWN(P62,0))))</f>
        <v>Faible</v>
      </c>
      <c r="Z62" s="348" t="str">
        <f>IF(Q62&gt;5,"&gt;",IF(Q62&lt;-1,"&lt;",INDEX(B.Critères!$C$58:$C$64,6-ROUNDDOWN(Q62,0))))</f>
        <v>Moyen</v>
      </c>
      <c r="AA62" s="349" t="str">
        <f>IF(R62&gt;5,"&gt;",IF(R62&lt;-1,"&lt;",INDEX(B.Critères!$C$58:$C$64,6-ROUNDDOWN(R62,0))))</f>
        <v>Élevé</v>
      </c>
      <c r="AB62" s="375" t="str">
        <f>IF(K62&lt;-1,"&lt;",INDEX(B.Critères!$C$27:$C$33,6-ROUNDDOWN(K62,0)))</f>
        <v>Moyen</v>
      </c>
      <c r="AC62" s="469"/>
      <c r="AD62" s="27"/>
      <c r="AE62" s="27"/>
      <c r="AF62" s="257"/>
      <c r="AG62" s="381">
        <f t="shared" si="1"/>
        <v>-0.79999999999999993</v>
      </c>
      <c r="AH62" s="270"/>
      <c r="AI62" s="270"/>
      <c r="AJ62" s="270"/>
      <c r="AK62" s="270"/>
      <c r="AL62" s="270"/>
      <c r="AM62" s="270"/>
      <c r="AN62" s="270"/>
    </row>
    <row r="63" spans="1:40" x14ac:dyDescent="0.25">
      <c r="B63" s="73">
        <v>0</v>
      </c>
      <c r="C63" s="266" t="s">
        <v>91</v>
      </c>
      <c r="J63" s="463"/>
      <c r="K63" s="37">
        <v>3</v>
      </c>
      <c r="L63" s="26">
        <f t="shared" si="4"/>
        <v>-4</v>
      </c>
      <c r="M63" s="27">
        <f t="shared" si="4"/>
        <v>-3</v>
      </c>
      <c r="N63" s="27">
        <f t="shared" si="4"/>
        <v>-2</v>
      </c>
      <c r="O63" s="27">
        <f t="shared" si="4"/>
        <v>-1</v>
      </c>
      <c r="P63" s="27">
        <f t="shared" si="4"/>
        <v>0</v>
      </c>
      <c r="Q63" s="27">
        <f t="shared" si="4"/>
        <v>1</v>
      </c>
      <c r="R63" s="28">
        <f t="shared" si="4"/>
        <v>2</v>
      </c>
      <c r="S63" s="27"/>
      <c r="T63" s="27"/>
      <c r="U63" s="360" t="str">
        <f>IF(L63&gt;5,"&gt;",IF(L63&lt;-1,"&lt;",INDEX(B.Critères!$C$58:$C$64,6-ROUNDDOWN(L63,0))))</f>
        <v>&lt;</v>
      </c>
      <c r="V63" s="345" t="str">
        <f>IF(M63&gt;5,"&gt;",IF(M63&lt;-1,"&lt;",INDEX(B.Critères!$C$58:$C$64,6-ROUNDDOWN(M63,0))))</f>
        <v>&lt;</v>
      </c>
      <c r="W63" s="345" t="str">
        <f>IF(N63&gt;5,"&gt;",IF(N63&lt;-1,"&lt;",INDEX(B.Critères!$C$58:$C$64,6-ROUNDDOWN(N63,0))))</f>
        <v>&lt;</v>
      </c>
      <c r="X63" s="345" t="str">
        <f>IF(O63&gt;5,"&gt;",IF(O63&lt;-1,"&lt;",INDEX(B.Critères!$C$58:$C$64,6-ROUNDDOWN(O63,0))))</f>
        <v>Défaborable</v>
      </c>
      <c r="Y63" s="337" t="str">
        <f>IF(P63&gt;5,"&gt;",IF(P63&lt;-1,"&lt;",INDEX(B.Critères!$C$58:$C$64,6-ROUNDDOWN(P63,0))))</f>
        <v>Equivalent</v>
      </c>
      <c r="Z63" s="348" t="str">
        <f>IF(Q63&gt;5,"&gt;",IF(Q63&lt;-1,"&lt;",INDEX(B.Critères!$C$58:$C$64,6-ROUNDDOWN(Q63,0))))</f>
        <v>Faible</v>
      </c>
      <c r="AA63" s="349" t="str">
        <f>IF(R63&gt;5,"&gt;",IF(R63&lt;-1,"&lt;",INDEX(B.Critères!$C$58:$C$64,6-ROUNDDOWN(R63,0))))</f>
        <v>Moyen</v>
      </c>
      <c r="AB63" s="375" t="str">
        <f>IF(K63&lt;-1,"&lt;",INDEX(B.Critères!$C$27:$C$33,6-ROUNDDOWN(K63,0)))</f>
        <v>Élevé</v>
      </c>
      <c r="AC63" s="469"/>
      <c r="AD63" s="27"/>
      <c r="AE63" s="27"/>
      <c r="AF63" s="257"/>
      <c r="AG63" s="381">
        <f t="shared" si="1"/>
        <v>-0.89999999999999991</v>
      </c>
      <c r="AH63" s="270"/>
      <c r="AI63" s="270"/>
      <c r="AJ63" s="270"/>
      <c r="AK63" s="270"/>
      <c r="AL63" s="270"/>
      <c r="AM63" s="270"/>
      <c r="AN63" s="270"/>
    </row>
    <row r="64" spans="1:40" x14ac:dyDescent="0.25">
      <c r="B64" s="73">
        <v>-1</v>
      </c>
      <c r="C64" s="266" t="s">
        <v>304</v>
      </c>
      <c r="J64" s="463"/>
      <c r="K64" s="37">
        <v>4</v>
      </c>
      <c r="L64" s="26">
        <f t="shared" si="4"/>
        <v>-5</v>
      </c>
      <c r="M64" s="27">
        <f t="shared" si="4"/>
        <v>-4</v>
      </c>
      <c r="N64" s="27">
        <f t="shared" si="4"/>
        <v>-3</v>
      </c>
      <c r="O64" s="27">
        <f t="shared" si="4"/>
        <v>-2</v>
      </c>
      <c r="P64" s="27">
        <f t="shared" si="4"/>
        <v>-1</v>
      </c>
      <c r="Q64" s="27">
        <f t="shared" si="4"/>
        <v>0</v>
      </c>
      <c r="R64" s="28">
        <f t="shared" si="4"/>
        <v>1</v>
      </c>
      <c r="S64" s="27"/>
      <c r="T64" s="27"/>
      <c r="U64" s="360" t="str">
        <f>IF(L64&gt;5,"&gt;",IF(L64&lt;-1,"&lt;",INDEX(B.Critères!$C$58:$C$64,6-ROUNDDOWN(L64,0))))</f>
        <v>&lt;</v>
      </c>
      <c r="V64" s="345" t="str">
        <f>IF(M64&gt;5,"&gt;",IF(M64&lt;-1,"&lt;",INDEX(B.Critères!$C$58:$C$64,6-ROUNDDOWN(M64,0))))</f>
        <v>&lt;</v>
      </c>
      <c r="W64" s="345" t="str">
        <f>IF(N64&gt;5,"&gt;",IF(N64&lt;-1,"&lt;",INDEX(B.Critères!$C$58:$C$64,6-ROUNDDOWN(N64,0))))</f>
        <v>&lt;</v>
      </c>
      <c r="X64" s="345" t="str">
        <f>IF(O64&gt;5,"&gt;",IF(O64&lt;-1,"&lt;",INDEX(B.Critères!$C$58:$C$64,6-ROUNDDOWN(O64,0))))</f>
        <v>&lt;</v>
      </c>
      <c r="Y64" s="345" t="str">
        <f>IF(P64&gt;5,"&gt;",IF(P64&lt;-1,"&lt;",INDEX(B.Critères!$C$58:$C$64,6-ROUNDDOWN(P64,0))))</f>
        <v>Défaborable</v>
      </c>
      <c r="Z64" s="337" t="str">
        <f>IF(Q64&gt;5,"&gt;",IF(Q64&lt;-1,"&lt;",INDEX(B.Critères!$C$58:$C$64,6-ROUNDDOWN(Q64,0))))</f>
        <v>Equivalent</v>
      </c>
      <c r="AA64" s="349" t="str">
        <f>IF(R64&gt;5,"&gt;",IF(R64&lt;-1,"&lt;",INDEX(B.Critères!$C$58:$C$64,6-ROUNDDOWN(R64,0))))</f>
        <v>Faible</v>
      </c>
      <c r="AB64" s="375" t="str">
        <f>IF(K64&lt;-1,"&lt;",INDEX(B.Critères!$C$27:$C$33,6-ROUNDDOWN(K64,0)))</f>
        <v>Très élevé</v>
      </c>
      <c r="AC64" s="469"/>
      <c r="AD64" s="27"/>
      <c r="AE64" s="27"/>
      <c r="AF64" s="257"/>
      <c r="AG64" s="382">
        <v>-1</v>
      </c>
      <c r="AH64" s="270"/>
      <c r="AI64" s="270"/>
      <c r="AJ64" s="270"/>
      <c r="AK64" s="270"/>
      <c r="AL64" s="270"/>
      <c r="AM64" s="270"/>
      <c r="AN64" s="270"/>
    </row>
    <row r="65" spans="10:31" x14ac:dyDescent="0.25">
      <c r="J65" s="464"/>
      <c r="K65" s="258">
        <v>5</v>
      </c>
      <c r="L65" s="29">
        <f t="shared" si="4"/>
        <v>-6</v>
      </c>
      <c r="M65" s="30">
        <f t="shared" si="4"/>
        <v>-5</v>
      </c>
      <c r="N65" s="30">
        <f t="shared" si="4"/>
        <v>-4</v>
      </c>
      <c r="O65" s="30">
        <f t="shared" si="4"/>
        <v>-3</v>
      </c>
      <c r="P65" s="30">
        <f t="shared" si="4"/>
        <v>-2</v>
      </c>
      <c r="Q65" s="30">
        <f t="shared" si="4"/>
        <v>-1</v>
      </c>
      <c r="R65" s="31">
        <f t="shared" si="4"/>
        <v>0</v>
      </c>
      <c r="S65" s="27"/>
      <c r="T65" s="27"/>
      <c r="U65" s="361" t="str">
        <f>IF(L65&gt;5,"&gt;",IF(L65&lt;-1,"&lt;",INDEX(B.Critères!$C$58:$C$64,6-ROUNDDOWN(L65,0))))</f>
        <v>&lt;</v>
      </c>
      <c r="V65" s="350" t="str">
        <f>IF(M65&gt;5,"&gt;",IF(M65&lt;-1,"&lt;",INDEX(B.Critères!$C$58:$C$64,6-ROUNDDOWN(M65,0))))</f>
        <v>&lt;</v>
      </c>
      <c r="W65" s="350" t="str">
        <f>IF(N65&gt;5,"&gt;",IF(N65&lt;-1,"&lt;",INDEX(B.Critères!$C$58:$C$64,6-ROUNDDOWN(N65,0))))</f>
        <v>&lt;</v>
      </c>
      <c r="X65" s="350" t="str">
        <f>IF(O65&gt;5,"&gt;",IF(O65&lt;-1,"&lt;",INDEX(B.Critères!$C$58:$C$64,6-ROUNDDOWN(O65,0))))</f>
        <v>&lt;</v>
      </c>
      <c r="Y65" s="350" t="str">
        <f>IF(P65&gt;5,"&gt;",IF(P65&lt;-1,"&lt;",INDEX(B.Critères!$C$58:$C$64,6-ROUNDDOWN(P65,0))))</f>
        <v>&lt;</v>
      </c>
      <c r="Z65" s="350" t="str">
        <f>IF(Q65&gt;5,"&gt;",IF(Q65&lt;-1,"&lt;",INDEX(B.Critères!$C$58:$C$64,6-ROUNDDOWN(Q65,0))))</f>
        <v>Défaborable</v>
      </c>
      <c r="AA65" s="338" t="str">
        <f>IF(R65&gt;5,"&gt;",IF(R65&lt;-1,"&lt;",INDEX(B.Critères!$C$58:$C$64,6-ROUNDDOWN(R65,0))))</f>
        <v>Equivalent</v>
      </c>
      <c r="AB65" s="376" t="str">
        <f>IF(K65&lt;-1,"&lt;",INDEX(B.Critères!$C$27:$C$33,6-ROUNDDOWN(K65,0)))</f>
        <v>Maximal</v>
      </c>
      <c r="AC65" s="470"/>
      <c r="AD65" s="27"/>
      <c r="AE65" s="27"/>
    </row>
  </sheetData>
  <mergeCells count="25">
    <mergeCell ref="E6:E7"/>
    <mergeCell ref="E10:E12"/>
    <mergeCell ref="F10:F12"/>
    <mergeCell ref="A3:I3"/>
    <mergeCell ref="U24:AA24"/>
    <mergeCell ref="AB24:AC25"/>
    <mergeCell ref="AC26:AC32"/>
    <mergeCell ref="U35:AA35"/>
    <mergeCell ref="F6:F7"/>
    <mergeCell ref="AB35:AC36"/>
    <mergeCell ref="J59:J65"/>
    <mergeCell ref="J57:K58"/>
    <mergeCell ref="AC59:AC65"/>
    <mergeCell ref="M2:R2"/>
    <mergeCell ref="J24:P24"/>
    <mergeCell ref="R26:R32"/>
    <mergeCell ref="Q24:R25"/>
    <mergeCell ref="L57:R57"/>
    <mergeCell ref="J3:AD3"/>
    <mergeCell ref="J35:P35"/>
    <mergeCell ref="R37:R43"/>
    <mergeCell ref="Q35:R36"/>
    <mergeCell ref="AC37:AC43"/>
    <mergeCell ref="U57:AA57"/>
    <mergeCell ref="AB57:AC58"/>
  </mergeCells>
  <phoneticPr fontId="4" type="noConversion"/>
  <conditionalFormatting sqref="J37:P43">
    <cfRule type="colorScale" priority="10">
      <colorScale>
        <cfvo type="num" val="-1"/>
        <cfvo type="num" val="5"/>
        <color rgb="FFFCFCFF"/>
        <color rgb="FF63BE7B"/>
      </colorScale>
    </cfRule>
  </conditionalFormatting>
  <conditionalFormatting sqref="L58:T58 AD58:AE58">
    <cfRule type="colorScale" priority="4">
      <colorScale>
        <cfvo type="num" val="-1"/>
        <cfvo type="num" val="5"/>
        <color rgb="FFFCFCFF"/>
        <color rgb="FF63BE7B"/>
      </colorScale>
    </cfRule>
  </conditionalFormatting>
  <conditionalFormatting sqref="J55:P55 J26:P32">
    <cfRule type="colorScale" priority="8">
      <colorScale>
        <cfvo type="num" val="-1"/>
        <cfvo type="num" val="5"/>
        <color rgb="FFFCFCFF"/>
        <color rgb="FFF8696B"/>
      </colorScale>
    </cfRule>
  </conditionalFormatting>
  <conditionalFormatting sqref="L59:T65 AD59:AE65">
    <cfRule type="colorScale" priority="6">
      <colorScale>
        <cfvo type="num" val="0"/>
        <cfvo type="num" val="1"/>
        <cfvo type="num" val="3"/>
        <color rgb="FFF8696B"/>
        <color rgb="FFFFEB84"/>
        <color rgb="FF63BE7B"/>
      </colorScale>
    </cfRule>
  </conditionalFormatting>
  <conditionalFormatting sqref="K59:K65">
    <cfRule type="colorScale" priority="5">
      <colorScale>
        <cfvo type="num" val="-1"/>
        <cfvo type="num" val="5"/>
        <color rgb="FFFCFCFF"/>
        <color rgb="FFF8696B"/>
      </colorScale>
    </cfRule>
  </conditionalFormatting>
  <conditionalFormatting sqref="U27:AA32 U26:Z26">
    <cfRule type="colorScale" priority="3">
      <colorScale>
        <cfvo type="num" val="-1"/>
        <cfvo type="num" val="5"/>
        <color rgb="FFFCFCFF"/>
        <color rgb="FFF8696B"/>
      </colorScale>
    </cfRule>
  </conditionalFormatting>
  <conditionalFormatting sqref="U38:AA43 U37:Z37">
    <cfRule type="colorScale" priority="2">
      <colorScale>
        <cfvo type="num" val="-1"/>
        <cfvo type="num" val="5"/>
        <color rgb="FFFCFCFF"/>
        <color rgb="FFF8696B"/>
      </colorScale>
    </cfRule>
  </conditionalFormatting>
  <conditionalFormatting sqref="U60:AA65 U59:Z59">
    <cfRule type="colorScale" priority="1">
      <colorScale>
        <cfvo type="num" val="-1"/>
        <cfvo type="num" val="5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1.Utilisations</vt:lpstr>
      <vt:lpstr>2.Bénéfices</vt:lpstr>
      <vt:lpstr>3.Risques</vt:lpstr>
      <vt:lpstr>4.Maitrise</vt:lpstr>
      <vt:lpstr>5.BR</vt:lpstr>
      <vt:lpstr>C.VLD.SFT</vt:lpstr>
      <vt:lpstr>A.Reglages</vt:lpstr>
      <vt:lpstr>B.Critères</vt:lpstr>
      <vt:lpstr>'2.Bénéfices'!Zone_d_impression</vt:lpstr>
      <vt:lpstr>'3.Risques'!Zone_d_impression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prome</dc:creator>
  <cp:lastModifiedBy>guillaume prome</cp:lastModifiedBy>
  <cp:lastPrinted>2019-08-29T14:03:53Z</cp:lastPrinted>
  <dcterms:created xsi:type="dcterms:W3CDTF">2019-08-29T08:18:33Z</dcterms:created>
  <dcterms:modified xsi:type="dcterms:W3CDTF">2021-05-20T07:55:02Z</dcterms:modified>
</cp:coreProperties>
</file>